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APPT" localSheetId="0">'Доходы'!#REF!</definedName>
    <definedName name="APPT" localSheetId="2">'Источники'!$A$25</definedName>
    <definedName name="APPT" localSheetId="1">'Расходы'!#REF!</definedName>
    <definedName name="FILE_NAME" localSheetId="0">'Доходы'!$L$18</definedName>
    <definedName name="FILE_NAME">#REF!</definedName>
    <definedName name="FIO" localSheetId="0">'Доходы'!#REF!</definedName>
    <definedName name="FIO" localSheetId="2">'Источники'!$E$25</definedName>
    <definedName name="FIO" localSheetId="1">'Расходы'!#REF!</definedName>
    <definedName name="FORM_CODE" localSheetId="0">'Доходы'!$L$11</definedName>
    <definedName name="FORM_CODE">#REF!</definedName>
    <definedName name="PARAMS" localSheetId="0">'Доходы'!$L$17</definedName>
    <definedName name="PARAMS">#REF!</definedName>
    <definedName name="PERIOD" localSheetId="0">'Доходы'!$L$12</definedName>
    <definedName name="PERIOD">#REF!</definedName>
    <definedName name="RANGE_NAMES" localSheetId="0">'Доходы'!$L$16</definedName>
    <definedName name="RANGE_NAMES">#REF!</definedName>
    <definedName name="RBEGIN_1" localSheetId="0">'Доходы'!$A$24</definedName>
    <definedName name="RBEGIN_1" localSheetId="2">'Источники'!$A$12</definedName>
    <definedName name="RBEGIN_1" localSheetId="1">'Расходы'!$A$9</definedName>
    <definedName name="REG_DATE" localSheetId="0">'Доходы'!$L$10</definedName>
    <definedName name="REG_DATE">#REF!</definedName>
    <definedName name="REND_1" localSheetId="0">'Доходы'!#REF!</definedName>
    <definedName name="REND_1" localSheetId="2">'Источники'!$A$27</definedName>
    <definedName name="REND_1" localSheetId="1">'Расходы'!$A$156</definedName>
    <definedName name="SIGN" localSheetId="0">'Доходы'!#REF!</definedName>
    <definedName name="SIGN" localSheetId="2">'Источники'!$A$25:$F$26</definedName>
    <definedName name="SIGN" localSheetId="1">'Расходы'!#REF!</definedName>
    <definedName name="SRC_CODE" localSheetId="0">'Доходы'!$L$14</definedName>
    <definedName name="SRC_CODE">#REF!</definedName>
    <definedName name="SRC_KIND" localSheetId="0">'Доходы'!$L$13</definedName>
    <definedName name="SRC_KIND">#REF!</definedName>
    <definedName name="VB_CODE" localSheetId="0">'Доходы'!$L$15</definedName>
    <definedName name="VB_CODE">#REF!</definedName>
  </definedNames>
  <calcPr fullCalcOnLoad="1"/>
</workbook>
</file>

<file path=xl/sharedStrings.xml><?xml version="1.0" encoding="utf-8"?>
<sst xmlns="http://schemas.openxmlformats.org/spreadsheetml/2006/main" count="630" uniqueCount="383">
  <si>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</si>
  <si>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</si>
  <si>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</si>
  <si>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</si>
  <si>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</si>
  <si>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</si>
  <si>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</si>
  <si>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</si>
  <si>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</si>
  <si>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</si>
  <si>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</si>
  <si>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</si>
  <si>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</si>
  <si>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</si>
  <si>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</si>
  <si>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</si>
  <si>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</si>
  <si>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</si>
  <si>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</si>
  <si>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</si>
  <si>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</si>
  <si>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</si>
  <si>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</si>
  <si>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</si>
  <si>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</si>
  <si>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</si>
  <si>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</si>
  <si>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</si>
  <si>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</si>
  <si>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</si>
  <si>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</si>
  <si>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</si>
  <si>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</si>
  <si>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</si>
  <si>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</si>
  <si>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</si>
  <si>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</si>
  <si>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</si>
  <si>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</si>
  <si>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</si>
  <si>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</si>
  <si>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</si>
  <si>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</si>
  <si>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</si>
  <si>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</si>
  <si>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Муниципальное учреждение "Администрация муниципального образования "Ульяновский район" Ульяновской области"</t>
  </si>
  <si>
    <t>Бюджет муниципального образования "Ишеевское городское поселение" Ульяновского района</t>
  </si>
  <si>
    <t>Единица измерения: руб.</t>
  </si>
  <si>
    <t>500</t>
  </si>
  <si>
    <t>x</t>
  </si>
  <si>
    <t>в том числе:</t>
  </si>
  <si>
    <t>Расходы бюджета - всего</t>
  </si>
  <si>
    <t>200</t>
  </si>
  <si>
    <t>ОБЩЕГОСУДАРСТВЕННЫЕ ВОПРОСЫ</t>
  </si>
  <si>
    <t>Прочая закупка товаров, работ и услуг для обеспечения государственных (муниципальных) нужд</t>
  </si>
  <si>
    <t>Иные межбюджетные трансферты</t>
  </si>
  <si>
    <t>Резервные средства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</si>
  <si>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</si>
  <si>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</si>
  <si>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</si>
  <si>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</si>
  <si>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</si>
  <si>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</si>
  <si>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</si>
  <si>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</si>
  <si>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</si>
  <si>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Уплата прочих налогов, сборов</t>
  </si>
  <si>
    <t>Жилищное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</si>
  <si>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</si>
  <si>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</si>
  <si>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</si>
  <si>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</si>
  <si>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</si>
  <si>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</si>
  <si>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</si>
  <si>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</si>
  <si>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</si>
  <si>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</si>
  <si>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</si>
  <si>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</si>
  <si>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</si>
  <si>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</si>
  <si>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</si>
  <si>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</si>
  <si>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/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</si>
  <si>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</si>
  <si>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</si>
  <si>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</si>
  <si>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</si>
  <si>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</si>
  <si>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</si>
  <si>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</si>
  <si>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</si>
  <si>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</si>
  <si>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</si>
  <si>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</si>
  <si>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</si>
  <si>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</si>
  <si>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</si>
  <si>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</si>
  <si>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</si>
  <si>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</si>
  <si>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</si>
  <si>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02297501</t>
  </si>
  <si>
    <t>73652151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</si>
  <si>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</si>
  <si>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</si>
  <si>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</si>
  <si>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</si>
  <si>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</si>
  <si>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</si>
  <si>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</si>
  <si>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</si>
  <si>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</si>
  <si>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</si>
  <si>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</si>
  <si>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</si>
  <si>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</si>
  <si>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</si>
  <si>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</si>
  <si>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</si>
  <si>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</si>
  <si>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</si>
  <si>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</si>
  <si>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</si>
  <si>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</si>
  <si>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</si>
  <si>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</si>
  <si>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</si>
  <si>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</si>
  <si>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</si>
  <si>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Дотации бюджетам городских поселений на выравнивание бюджетной обеспеченности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</si>
  <si>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</si>
  <si>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</si>
  <si>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18210102010011000110</t>
  </si>
  <si>
    <t>18210102010012100110</t>
  </si>
  <si>
    <t>18210102010013000110</t>
  </si>
  <si>
    <t>18210102020011000110</t>
  </si>
  <si>
    <t>18210102020012100110</t>
  </si>
  <si>
    <t>18210102020013000110</t>
  </si>
  <si>
    <t>18210102030011000110</t>
  </si>
  <si>
    <t>18210102030012100110</t>
  </si>
  <si>
    <t>18210102030013000110</t>
  </si>
  <si>
    <t>18210102040011000110</t>
  </si>
  <si>
    <t>18210503010011000110</t>
  </si>
  <si>
    <t>18210601030131000110</t>
  </si>
  <si>
    <t>18210601030132100110</t>
  </si>
  <si>
    <t>18210601030134000110</t>
  </si>
  <si>
    <t>18210606033131000110</t>
  </si>
  <si>
    <t>18210606033132100110</t>
  </si>
  <si>
    <t>18210606043131000110</t>
  </si>
  <si>
    <t>18210606043132100110</t>
  </si>
  <si>
    <t>54311105013130000120</t>
  </si>
  <si>
    <t>54311109045130000120</t>
  </si>
  <si>
    <t>54311406013130000430</t>
  </si>
  <si>
    <t>Субвенции бюджетам поселений на выполнение передаваемых полномочий суъектов РФ</t>
  </si>
  <si>
    <t>500 0100 0000000000 000</t>
  </si>
  <si>
    <t>500 0103 0000000000 000</t>
  </si>
  <si>
    <t>500 0106 0000000000 000</t>
  </si>
  <si>
    <t>500 0111 0000000000 000</t>
  </si>
  <si>
    <t>500 0113 0000000000 000</t>
  </si>
  <si>
    <t>500 0300 0000000000 000</t>
  </si>
  <si>
    <t>500 0309 0000000000 000</t>
  </si>
  <si>
    <t>500 0400 0000000000 000</t>
  </si>
  <si>
    <t>500 0409 0000000000 000</t>
  </si>
  <si>
    <t>500 0500 0000000000 000</t>
  </si>
  <si>
    <t>500 0501 0000000000 000</t>
  </si>
  <si>
    <t>500 0502 0000000000 000</t>
  </si>
  <si>
    <t>500 0503 0000000000 000</t>
  </si>
  <si>
    <t>500 0309 1100021801 244 226</t>
  </si>
  <si>
    <t>500 0502 1100025105 111 211</t>
  </si>
  <si>
    <t>500 0503 1100009300 111 211</t>
  </si>
  <si>
    <t>500 0503 1100009300 119 213</t>
  </si>
  <si>
    <t>500 0503 1100060004 111 211</t>
  </si>
  <si>
    <t>500 0503 1100060004 119 213</t>
  </si>
  <si>
    <t>500 0503 1100060005 119 213</t>
  </si>
  <si>
    <t>500 0503 1100060005 244 222</t>
  </si>
  <si>
    <t>500 0801 0000000000 000</t>
  </si>
  <si>
    <t>500 1000 0000000000 000</t>
  </si>
  <si>
    <t>18210503010012100110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</si>
  <si>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(прочие поступления)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</si>
  <si>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</si>
  <si>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500 0203 0000000000 000</t>
  </si>
  <si>
    <t>Мобилизационная и вневойсковая подготовка</t>
  </si>
  <si>
    <t>Единый сельскохозяйственный налог (пени по соответствующему платежу)</t>
  </si>
  <si>
    <t>50011302995130000130</t>
  </si>
  <si>
    <t>Прочие доходы от компенсации затрат бюджетов городских поселений</t>
  </si>
  <si>
    <t>Периодичность:ежемесячная</t>
  </si>
  <si>
    <t>Обеспечение проведения выборов и референдумов</t>
  </si>
  <si>
    <t>500 0107 1100020002</t>
  </si>
  <si>
    <t>18210606033133000110</t>
  </si>
  <si>
    <t>18210503010013000110</t>
  </si>
  <si>
    <t>Единый сельскохозяйственный налог (штрафы по соответствующему платежу)</t>
  </si>
  <si>
    <t>18210606033134000110</t>
  </si>
  <si>
    <t>18210102020014000110</t>
  </si>
  <si>
    <t>500 0107 1100020002 880 296</t>
  </si>
  <si>
    <t>500 0111 1100007005 870 296</t>
  </si>
  <si>
    <t>Специальные расходы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</si>
  <si>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</si>
  <si>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</si>
  <si>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</si>
  <si>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</si>
  <si>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500 0502 1100025105 244 343</t>
  </si>
  <si>
    <t>500 0502 1100025105 244 346</t>
  </si>
  <si>
    <t>500 0503 1100009300 244 346</t>
  </si>
  <si>
    <t>500 0503 1100009300 244 349</t>
  </si>
  <si>
    <t>500 0503 1100060003 244 349</t>
  </si>
  <si>
    <t>500 0503 1100060005 244 227</t>
  </si>
  <si>
    <t>500 0503 1100060005 244 343</t>
  </si>
  <si>
    <t>500 0503 1100060005 244 346</t>
  </si>
  <si>
    <t>500 0503 1100060001 244 346</t>
  </si>
  <si>
    <t>500 0503 1100060005 244 224</t>
  </si>
  <si>
    <t>500 0503 1100060005 244 344</t>
  </si>
  <si>
    <t>500 1003 1100080533 244 349</t>
  </si>
  <si>
    <t>50020220041130000150</t>
  </si>
  <si>
    <t>50020230024130000150</t>
  </si>
  <si>
    <t>50020229999130000150</t>
  </si>
  <si>
    <t>50020235118130000150</t>
  </si>
  <si>
    <t>50020249999130000150</t>
  </si>
  <si>
    <t>Прочие межбюджетные трансферты, передаваемые бюджетам городских поселений</t>
  </si>
  <si>
    <t>10010302231010000110</t>
  </si>
  <si>
    <t>10010302241010000110</t>
  </si>
  <si>
    <t>10010302251010000110</t>
  </si>
  <si>
    <t>18210102050011000110</t>
  </si>
  <si>
    <t>54311402053130000440</t>
  </si>
  <si>
    <t>500 0409 85000S0604 244 226</t>
  </si>
  <si>
    <t>500 0409 85000S0604 244 225</t>
  </si>
  <si>
    <t>500 0502 1100025105 244 223</t>
  </si>
  <si>
    <t>500 0502 1100025105 244 225</t>
  </si>
  <si>
    <t>500 0502 1100025105 244 226</t>
  </si>
  <si>
    <t>500 0503 1100009300 244 223</t>
  </si>
  <si>
    <t>500 0503 1100009300 244 225</t>
  </si>
  <si>
    <t>500 0503 1100009300 244 226</t>
  </si>
  <si>
    <t>500 0503 1100060005 244 225</t>
  </si>
  <si>
    <t>500 0503 1100060005 244 226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</si>
  <si>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</si>
  <si>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500 0502 1100025105 244 344</t>
  </si>
  <si>
    <t>500 0503 1100060005 852 291</t>
  </si>
  <si>
    <t>500 0503 1100060005 853 292</t>
  </si>
  <si>
    <t>Уплата иных платежей</t>
  </si>
  <si>
    <t>Сбор,удаление отходов и очистка сточных вод</t>
  </si>
  <si>
    <t>54220805000130000150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</si>
  <si>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</si>
  <si>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</si>
  <si>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городских поселений</t>
  </si>
  <si>
    <t>Субсидии бюджетам городских поселений на обеспечение устойчивого развития сельских территорий</t>
  </si>
  <si>
    <t>50021860010130000150</t>
  </si>
  <si>
    <t>50021960010130000150</t>
  </si>
  <si>
    <t>50020216001130000150</t>
  </si>
  <si>
    <t>50020227112130000150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</si>
  <si>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</si>
  <si>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</si>
  <si>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</si>
  <si>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</si>
  <si>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500 0503 1100060001 244 222</t>
  </si>
  <si>
    <t>500 0113 1100092305 244 226</t>
  </si>
  <si>
    <t>50020220299130000150</t>
  </si>
  <si>
    <t>500 0502 1100025105 244 310</t>
  </si>
  <si>
    <t>500 0602 12302S8150 244 310</t>
  </si>
  <si>
    <t>500 0501 750F367484 412 310</t>
  </si>
  <si>
    <t>500 0502 1100025105 247 223</t>
  </si>
  <si>
    <t>500 0505 81001S0020 244 225</t>
  </si>
  <si>
    <t>500 0602 12302S8150 831 297</t>
  </si>
  <si>
    <t>500 1102 1100061201 244 225</t>
  </si>
  <si>
    <t>500 0505 77004S3210 244 225</t>
  </si>
  <si>
    <t>18210102010014000110</t>
  </si>
  <si>
    <t>18210102080011000110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</si>
  <si>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</si>
  <si>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5002022555513000150</t>
  </si>
  <si>
    <t>500 0503 1100060001 244 226</t>
  </si>
  <si>
    <t>500 0502 1100025105 244 222</t>
  </si>
  <si>
    <t>500 0502 1100025105 244 224</t>
  </si>
  <si>
    <t>500 0502 1100025105 853 292</t>
  </si>
  <si>
    <t>500 0503 1100060001 244 225</t>
  </si>
  <si>
    <t>500 0505 81001S0020 244 226</t>
  </si>
  <si>
    <t>500 0503 1100060005 853 295</t>
  </si>
  <si>
    <t>500 0113 1100092305 321 262</t>
  </si>
  <si>
    <t>Пособия, компенсации и иные социальные выплаты гражданам, кроме публичных нормативных обязательств</t>
  </si>
  <si>
    <t>500 0501 750F367484 853 298</t>
  </si>
  <si>
    <t>500 0505 77004S3210 244 226</t>
  </si>
  <si>
    <t>500 0503 77004S1500 633 246</t>
  </si>
  <si>
    <t>Другие вопросы в области жилищно-коммунального хозяйства</t>
  </si>
  <si>
    <t>500 0409 1100021502 853 295</t>
  </si>
  <si>
    <t>500 0501 1100026002 247 223</t>
  </si>
  <si>
    <t>500 0501 1100026002 244 225</t>
  </si>
  <si>
    <t>500 0501 1100026002 244 223</t>
  </si>
  <si>
    <t>Итого по безвозмездным поступлениям</t>
  </si>
  <si>
    <t>Итого по налоговым и неналоговым доходам</t>
  </si>
  <si>
    <t>500 0111 3300090190 870 296</t>
  </si>
  <si>
    <t>500 0409 85000S0604 244 346</t>
  </si>
  <si>
    <t>500 0501 75000S9602 412 310</t>
  </si>
  <si>
    <t>500 0503 1100060005 244 345</t>
  </si>
  <si>
    <t>500 0505 12301S0150 244 310</t>
  </si>
  <si>
    <t>500 0505 12301S0150 244 346</t>
  </si>
  <si>
    <t>500 1102 1100301120 244 226</t>
  </si>
  <si>
    <t>500 1101 1100083160 853 297</t>
  </si>
  <si>
    <t>500 0602 12302S8150 244 226</t>
  </si>
  <si>
    <t>500 0505 00000000 000</t>
  </si>
  <si>
    <t>500 0602 00000000 000</t>
  </si>
  <si>
    <t xml:space="preserve">  </t>
  </si>
  <si>
    <t>500 1003 1100000000</t>
  </si>
  <si>
    <t>50020225576130000150</t>
  </si>
  <si>
    <t>18211610123010131140</t>
  </si>
  <si>
    <t>18210606043134000110</t>
  </si>
  <si>
    <t>18210904053131000110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</si>
  <si>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</si>
  <si>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</si>
  <si>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500 0103 1100025306540 251</t>
  </si>
  <si>
    <t>500 0106 1100025306 540 251</t>
  </si>
  <si>
    <t>500 0113 1100092305 244 346</t>
  </si>
  <si>
    <t>500 0113 1100092305 540 251</t>
  </si>
  <si>
    <t>500 0113 1260573080 360 296</t>
  </si>
  <si>
    <t>500 0203 1250051180 121 211</t>
  </si>
  <si>
    <t>500 0203 1250051180 129 213</t>
  </si>
  <si>
    <t>500 0203 1250051180 244 246</t>
  </si>
  <si>
    <t>500 0203 1250051180 244 349</t>
  </si>
  <si>
    <t>500 0200 0000000000 00</t>
  </si>
  <si>
    <t>500 0409 85000S0604 244 344</t>
  </si>
  <si>
    <t>500 0501 750F367483 412 310</t>
  </si>
  <si>
    <t>500 0501 750F367483 853 298</t>
  </si>
  <si>
    <t xml:space="preserve">500 0502 1100025105 119 213 </t>
  </si>
  <si>
    <t>500 0503 1100005769 244 226</t>
  </si>
  <si>
    <t>500 0503 1100009300 244 221</t>
  </si>
  <si>
    <t>500 0503 1100009300 244 310</t>
  </si>
  <si>
    <t>500 0503 1100009300 247 223</t>
  </si>
  <si>
    <t>500 0503 1100009300 831 297</t>
  </si>
  <si>
    <t>500 0503 1100009300 853 292</t>
  </si>
  <si>
    <t xml:space="preserve">500 0503 1100060001 244 344 </t>
  </si>
  <si>
    <t xml:space="preserve">500 0503 1100060001 247 223 </t>
  </si>
  <si>
    <t xml:space="preserve">500 0503 1100060005 111 211 </t>
  </si>
  <si>
    <t xml:space="preserve">500 0503 1100060005 244 310 </t>
  </si>
  <si>
    <t>500 0503 760002L5769 244 225</t>
  </si>
  <si>
    <t>500 0503 76002Z5769 244 310</t>
  </si>
  <si>
    <t>500 0600 000000000 000</t>
  </si>
  <si>
    <t>500 0505 12301S0150 244 226</t>
  </si>
  <si>
    <t>500 0602 1100008150 244 226</t>
  </si>
  <si>
    <t>500 0800 0000000000 000</t>
  </si>
  <si>
    <t>500 0801 1100025306 540 251</t>
  </si>
  <si>
    <t>500 0801 11000S0420 540 251</t>
  </si>
  <si>
    <t>500 1102 0000000000 00</t>
  </si>
  <si>
    <t>500 1100 0000000000 000</t>
  </si>
  <si>
    <t>500 1101 0000000000 000</t>
  </si>
  <si>
    <t>500 1102 1100061201 244 226</t>
  </si>
  <si>
    <t>500 1102 84000S0820 244 226</t>
  </si>
  <si>
    <t>500 1102 84000S0820 244 310</t>
  </si>
  <si>
    <t>500 1102 84000S0820 244 344</t>
  </si>
  <si>
    <t>500 1102 84000S0820 244 346</t>
  </si>
  <si>
    <t>500 1102 8403S0160 244 226</t>
  </si>
  <si>
    <t>500 1102 84003S0160 244 310</t>
  </si>
  <si>
    <t>500 1102 84003S0160 244 346</t>
  </si>
  <si>
    <t>500 1102 84003S0160 414 310</t>
  </si>
  <si>
    <t>Иные выплаты населению</t>
  </si>
  <si>
    <t>Закупка энергетических ресурсов</t>
  </si>
  <si>
    <t>Бюджетные инвестиции на приобретение объектов недвижимого имущества в государственную (муниципальную) собственность</t>
  </si>
  <si>
    <t>Прочая закупка товаров, работ и услуг</t>
  </si>
  <si>
    <t>Исполнение судебных актов Российской Федерации и мировых соглашений по возмещению причиненного вреда</t>
  </si>
  <si>
    <t>Субсидии (гранты в форме субсидий), не подлежащие казначейскому сопровождению</t>
  </si>
  <si>
    <t>Бюджетные инвестиции в объекты капитального строительства государственной (муниципальной) собственности</t>
  </si>
  <si>
    <t>Физическая культура</t>
  </si>
  <si>
    <t>Массовый спорт</t>
  </si>
  <si>
    <t>НАЦИОНАЛЬНАЯ ОБОРОНА</t>
  </si>
  <si>
    <t>ОХРАНА ОКРУЖАЮЩЕЙ СРЕДЫ</t>
  </si>
  <si>
    <t>КУЛЬТУРА, КИНЕМАТОРГАФИЯ</t>
  </si>
  <si>
    <t>ФИЗИЧЕСКАЯ КУЛЬТУРА И СПОРТ</t>
  </si>
  <si>
    <t>10010302261010000110</t>
  </si>
  <si>
    <t>500 0113 1100092305 244 310</t>
  </si>
  <si>
    <t>500 0113 1240071030 111 211</t>
  </si>
  <si>
    <t>500 0113 1240071030 119 213</t>
  </si>
  <si>
    <t>500 0309 1100021801 244 222</t>
  </si>
  <si>
    <t>500 0409 1100021502 244 225</t>
  </si>
  <si>
    <t>500 0409 1100021502 244 226</t>
  </si>
  <si>
    <t>500 0503 1100009300 852 291</t>
  </si>
  <si>
    <t>500 0503 76002L5769 244 310</t>
  </si>
  <si>
    <t>500 1101 8400084100 244 349</t>
  </si>
  <si>
    <t>50020220302130000150</t>
  </si>
  <si>
    <t>500 0503 1100009300 111 266</t>
  </si>
  <si>
    <t>Социальные пособия и компенсации персоналу в денежной форме</t>
  </si>
  <si>
    <t xml:space="preserve">500 0503 1100060005 111 266 </t>
  </si>
  <si>
    <t>500 1102 1100301120 244 223</t>
  </si>
  <si>
    <t>за 1 кв 2022г.</t>
  </si>
  <si>
    <t xml:space="preserve"> </t>
  </si>
  <si>
    <t xml:space="preserve">                  Форма 0503127  с.2                                         </t>
  </si>
  <si>
    <r>
      <t xml:space="preserve">Приложение к постановлению администрации муниципального образования "Ульяновский район" об утверждении отчёта об исполнении бюджета  муниципального образования "Ишеевское городское поселение" Ульяновского района Ульяновской области за 1 кв.2022г.                                                                           от </t>
    </r>
    <r>
      <rPr>
        <u val="single"/>
        <sz val="8"/>
        <rFont val="Arial Cyr"/>
        <family val="0"/>
      </rPr>
      <t>19.05.2022г.</t>
    </r>
    <r>
      <rPr>
        <sz val="8"/>
        <rFont val="Arial Cyr"/>
        <family val="0"/>
      </rPr>
      <t xml:space="preserve"> № </t>
    </r>
    <r>
      <rPr>
        <u val="single"/>
        <sz val="8"/>
        <rFont val="Arial Cyr"/>
        <family val="0"/>
      </rPr>
      <t xml:space="preserve">652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</si>
</sst>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#,##0.00&quot;р.&quot;"/>
    <numFmt numFmtId="187" formatCode="000000"/>
    <numFmt numFmtId="188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2"/>
    </font>
    <font>
      <sz val="8"/>
      <color theme="1"/>
      <name val="Arial Cyr"/>
      <family val="0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33" borderId="15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" fontId="4" fillId="33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/>
    </xf>
    <xf numFmtId="0" fontId="6" fillId="0" borderId="16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17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84" fontId="4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4" fillId="0" borderId="2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top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 quotePrefix="1">
      <alignment horizontal="left" wrapText="1"/>
    </xf>
    <xf numFmtId="0" fontId="10" fillId="0" borderId="15" xfId="0" applyFont="1" applyFill="1" applyBorder="1" applyAlignment="1">
      <alignment wrapText="1"/>
    </xf>
    <xf numFmtId="0" fontId="11" fillId="0" borderId="15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4" fontId="53" fillId="0" borderId="15" xfId="0" applyNumberFormat="1" applyFont="1" applyBorder="1" applyAlignment="1">
      <alignment horizontal="right" vertical="center"/>
    </xf>
    <xf numFmtId="4" fontId="53" fillId="33" borderId="15" xfId="0" applyNumberFormat="1" applyFont="1" applyFill="1" applyBorder="1" applyAlignment="1">
      <alignment horizontal="right" vertical="center"/>
    </xf>
    <xf numFmtId="49" fontId="53" fillId="0" borderId="15" xfId="0" applyNumberFormat="1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right" vertical="center"/>
    </xf>
    <xf numFmtId="4" fontId="54" fillId="0" borderId="15" xfId="0" applyNumberFormat="1" applyFont="1" applyBorder="1" applyAlignment="1">
      <alignment horizontal="right" vertical="center"/>
    </xf>
    <xf numFmtId="49" fontId="53" fillId="0" borderId="15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49" fontId="4" fillId="0" borderId="24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49" fontId="5" fillId="0" borderId="25" xfId="0" applyNumberFormat="1" applyFont="1" applyBorder="1" applyAlignment="1" applyProtection="1">
      <alignment horizontal="left" vertical="center" wrapText="1"/>
      <protection/>
    </xf>
    <xf numFmtId="0" fontId="12" fillId="34" borderId="15" xfId="0" applyFont="1" applyFill="1" applyBorder="1" applyAlignment="1">
      <alignment vertical="top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/>
    </xf>
    <xf numFmtId="49" fontId="14" fillId="34" borderId="22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right" vertical="center"/>
    </xf>
    <xf numFmtId="4" fontId="13" fillId="35" borderId="15" xfId="0" applyNumberFormat="1" applyFont="1" applyFill="1" applyBorder="1" applyAlignment="1">
      <alignment horizontal="center" vertical="center"/>
    </xf>
    <xf numFmtId="49" fontId="10" fillId="35" borderId="21" xfId="0" applyNumberFormat="1" applyFont="1" applyFill="1" applyBorder="1" applyAlignment="1">
      <alignment horizontal="center" vertical="center"/>
    </xf>
    <xf numFmtId="49" fontId="10" fillId="35" borderId="22" xfId="0" applyNumberFormat="1" applyFont="1" applyFill="1" applyBorder="1" applyAlignment="1">
      <alignment horizontal="center" vertical="center"/>
    </xf>
    <xf numFmtId="49" fontId="13" fillId="35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horizontal="left"/>
    </xf>
    <xf numFmtId="4" fontId="5" fillId="35" borderId="15" xfId="0" applyNumberFormat="1" applyFont="1" applyFill="1" applyBorder="1" applyAlignment="1">
      <alignment horizontal="right" vertical="center"/>
    </xf>
    <xf numFmtId="4" fontId="4" fillId="35" borderId="15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49" fontId="4" fillId="0" borderId="39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0" fillId="35" borderId="21" xfId="0" applyNumberFormat="1" applyFont="1" applyFill="1" applyBorder="1" applyAlignment="1">
      <alignment horizontal="center" vertical="center"/>
    </xf>
    <xf numFmtId="49" fontId="10" fillId="35" borderId="22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0</xdr:col>
      <xdr:colOff>209550</xdr:colOff>
      <xdr:row>70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928300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209550</xdr:colOff>
      <xdr:row>84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9966900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2343150</xdr:colOff>
      <xdr:row>70</xdr:row>
      <xdr:rowOff>400050</xdr:rowOff>
    </xdr:from>
    <xdr:to>
      <xdr:col>0</xdr:col>
      <xdr:colOff>2552700</xdr:colOff>
      <xdr:row>70</xdr:row>
      <xdr:rowOff>400050</xdr:rowOff>
    </xdr:to>
    <xdr:sp>
      <xdr:nvSpPr>
        <xdr:cNvPr id="3" name="Line 4"/>
        <xdr:cNvSpPr>
          <a:spLocks/>
        </xdr:cNvSpPr>
      </xdr:nvSpPr>
      <xdr:spPr>
        <a:xfrm>
          <a:off x="2343150" y="36328350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85"/>
  <sheetViews>
    <sheetView showGridLines="0" tabSelected="1" zoomScalePageLayoutView="0" workbookViewId="0" topLeftCell="A1">
      <selection activeCell="A9" sqref="A9:H9"/>
    </sheetView>
  </sheetViews>
  <sheetFormatPr defaultColWidth="9.00390625" defaultRowHeight="12.75"/>
  <cols>
    <col min="1" max="1" width="57.875" style="50" customWidth="1"/>
    <col min="2" max="2" width="4.625" style="50" customWidth="1"/>
    <col min="3" max="3" width="22.25390625" style="50" customWidth="1"/>
    <col min="4" max="4" width="4.75390625" style="50" hidden="1" customWidth="1"/>
    <col min="5" max="5" width="15.125" style="50" customWidth="1"/>
    <col min="6" max="6" width="13.125" style="50" customWidth="1"/>
    <col min="7" max="7" width="10.625" style="50" customWidth="1"/>
    <col min="8" max="8" width="10.875" style="50" customWidth="1"/>
    <col min="9" max="9" width="13.75390625" style="50" customWidth="1"/>
    <col min="10" max="10" width="16.375" style="50" customWidth="1"/>
    <col min="11" max="11" width="9.00390625" style="50" customWidth="1"/>
    <col min="12" max="12" width="0.12890625" style="50" hidden="1" customWidth="1"/>
    <col min="13" max="16384" width="9.125" style="50" customWidth="1"/>
  </cols>
  <sheetData>
    <row r="1" spans="9:10" ht="12.75">
      <c r="I1" s="120" t="s">
        <v>382</v>
      </c>
      <c r="J1" s="120"/>
    </row>
    <row r="2" spans="9:10" ht="12.75">
      <c r="I2" s="120"/>
      <c r="J2" s="120"/>
    </row>
    <row r="3" spans="9:10" ht="14.25" customHeight="1">
      <c r="I3" s="120"/>
      <c r="J3" s="120"/>
    </row>
    <row r="4" spans="9:10" ht="20.25" customHeight="1">
      <c r="I4" s="120"/>
      <c r="J4" s="120"/>
    </row>
    <row r="5" spans="9:10" ht="16.5" customHeight="1">
      <c r="I5" s="120"/>
      <c r="J5" s="120"/>
    </row>
    <row r="6" spans="9:10" ht="27.75" customHeight="1">
      <c r="I6" s="120"/>
      <c r="J6" s="120"/>
    </row>
    <row r="7" spans="1:10" ht="15.75" customHeight="1">
      <c r="A7" s="158" t="s">
        <v>32</v>
      </c>
      <c r="B7" s="158"/>
      <c r="C7" s="158"/>
      <c r="D7" s="158"/>
      <c r="E7" s="158"/>
      <c r="F7" s="158"/>
      <c r="G7" s="158"/>
      <c r="H7" s="158"/>
      <c r="I7" s="48"/>
      <c r="J7" s="49"/>
    </row>
    <row r="8" spans="1:9" ht="15.75" customHeight="1">
      <c r="A8" s="158" t="s">
        <v>33</v>
      </c>
      <c r="B8" s="158"/>
      <c r="C8" s="158"/>
      <c r="D8" s="158"/>
      <c r="E8" s="158"/>
      <c r="F8" s="158"/>
      <c r="G8" s="158"/>
      <c r="H8" s="158"/>
      <c r="I8" s="51"/>
    </row>
    <row r="9" spans="1:10" ht="15.75" thickBot="1">
      <c r="A9" s="158" t="s">
        <v>34</v>
      </c>
      <c r="B9" s="158"/>
      <c r="C9" s="158"/>
      <c r="D9" s="158"/>
      <c r="E9" s="158"/>
      <c r="F9" s="158"/>
      <c r="G9" s="158"/>
      <c r="H9" s="158"/>
      <c r="I9" s="52"/>
      <c r="J9" s="53" t="s">
        <v>3</v>
      </c>
    </row>
    <row r="10" spans="1:10" ht="15.75" customHeight="1">
      <c r="A10" s="158" t="s">
        <v>35</v>
      </c>
      <c r="B10" s="158"/>
      <c r="C10" s="158"/>
      <c r="D10" s="158"/>
      <c r="E10" s="158"/>
      <c r="F10" s="158"/>
      <c r="G10" s="158"/>
      <c r="H10" s="158"/>
      <c r="I10" s="54" t="s">
        <v>17</v>
      </c>
      <c r="J10" s="55" t="s">
        <v>28</v>
      </c>
    </row>
    <row r="11" spans="1:10" ht="12.75" customHeight="1">
      <c r="A11" s="160" t="s">
        <v>379</v>
      </c>
      <c r="B11" s="160"/>
      <c r="C11" s="160"/>
      <c r="D11" s="160"/>
      <c r="E11" s="160"/>
      <c r="F11" s="160"/>
      <c r="G11" s="160"/>
      <c r="H11" s="160"/>
      <c r="I11" s="57" t="s">
        <v>16</v>
      </c>
      <c r="J11" s="58">
        <v>44562</v>
      </c>
    </row>
    <row r="12" spans="1:10" ht="27.75" customHeight="1">
      <c r="A12" s="156" t="s">
        <v>36</v>
      </c>
      <c r="B12" s="59"/>
      <c r="C12" s="59"/>
      <c r="D12" s="56"/>
      <c r="E12" s="56"/>
      <c r="F12" s="56"/>
      <c r="G12" s="56"/>
      <c r="H12" s="56"/>
      <c r="I12" s="57" t="s">
        <v>14</v>
      </c>
      <c r="J12" s="60" t="s">
        <v>103</v>
      </c>
    </row>
    <row r="13" spans="1:10" ht="27.75" customHeight="1">
      <c r="A13" s="156"/>
      <c r="B13" s="147" t="s">
        <v>45</v>
      </c>
      <c r="C13" s="148"/>
      <c r="D13" s="148"/>
      <c r="E13" s="148"/>
      <c r="F13" s="148"/>
      <c r="G13" s="148"/>
      <c r="H13" s="148"/>
      <c r="I13" s="57" t="s">
        <v>37</v>
      </c>
      <c r="J13" s="60" t="s">
        <v>48</v>
      </c>
    </row>
    <row r="14" spans="1:10" ht="12.75">
      <c r="A14" s="57" t="s">
        <v>27</v>
      </c>
      <c r="B14" s="157" t="s">
        <v>46</v>
      </c>
      <c r="C14" s="157"/>
      <c r="D14" s="157"/>
      <c r="E14" s="157"/>
      <c r="F14" s="157"/>
      <c r="G14" s="157"/>
      <c r="H14" s="157"/>
      <c r="I14" s="57" t="s">
        <v>44</v>
      </c>
      <c r="J14" s="60" t="s">
        <v>104</v>
      </c>
    </row>
    <row r="15" spans="1:10" ht="12.75">
      <c r="A15" s="57" t="s">
        <v>187</v>
      </c>
      <c r="B15" s="57"/>
      <c r="C15" s="57"/>
      <c r="D15" s="57"/>
      <c r="E15" s="54"/>
      <c r="F15" s="54"/>
      <c r="G15" s="54"/>
      <c r="H15" s="54"/>
      <c r="I15" s="57"/>
      <c r="J15" s="61"/>
    </row>
    <row r="16" spans="1:10" ht="13.5" thickBot="1">
      <c r="A16" s="57" t="s">
        <v>47</v>
      </c>
      <c r="B16" s="57"/>
      <c r="C16" s="62"/>
      <c r="D16" s="62"/>
      <c r="E16" s="54"/>
      <c r="F16" s="54"/>
      <c r="G16" s="54"/>
      <c r="H16" s="54"/>
      <c r="I16" s="57" t="s">
        <v>15</v>
      </c>
      <c r="J16" s="63" t="s">
        <v>0</v>
      </c>
    </row>
    <row r="17" spans="1:10" ht="15.75" thickBot="1">
      <c r="A17" s="159" t="s">
        <v>20</v>
      </c>
      <c r="B17" s="159"/>
      <c r="C17" s="159"/>
      <c r="D17" s="159"/>
      <c r="E17" s="159"/>
      <c r="F17" s="159"/>
      <c r="G17" s="159"/>
      <c r="H17" s="159"/>
      <c r="I17" s="159"/>
      <c r="J17" s="64"/>
    </row>
    <row r="18" spans="1:10" ht="13.5" customHeight="1">
      <c r="A18" s="141" t="s">
        <v>4</v>
      </c>
      <c r="B18" s="144" t="s">
        <v>21</v>
      </c>
      <c r="C18" s="150" t="s">
        <v>40</v>
      </c>
      <c r="D18" s="151"/>
      <c r="E18" s="149" t="s">
        <v>31</v>
      </c>
      <c r="F18" s="136" t="s">
        <v>5</v>
      </c>
      <c r="G18" s="137"/>
      <c r="H18" s="137"/>
      <c r="I18" s="138"/>
      <c r="J18" s="127" t="s">
        <v>24</v>
      </c>
    </row>
    <row r="19" spans="1:10" ht="9.75" customHeight="1">
      <c r="A19" s="142"/>
      <c r="B19" s="145"/>
      <c r="C19" s="152"/>
      <c r="D19" s="153"/>
      <c r="E19" s="139"/>
      <c r="F19" s="133" t="s">
        <v>39</v>
      </c>
      <c r="G19" s="133" t="s">
        <v>22</v>
      </c>
      <c r="H19" s="133" t="s">
        <v>23</v>
      </c>
      <c r="I19" s="130" t="s">
        <v>6</v>
      </c>
      <c r="J19" s="128"/>
    </row>
    <row r="20" spans="1:10" ht="9.75" customHeight="1">
      <c r="A20" s="142"/>
      <c r="B20" s="145"/>
      <c r="C20" s="152"/>
      <c r="D20" s="153"/>
      <c r="E20" s="139"/>
      <c r="F20" s="139"/>
      <c r="G20" s="134"/>
      <c r="H20" s="134"/>
      <c r="I20" s="131"/>
      <c r="J20" s="128"/>
    </row>
    <row r="21" spans="1:10" ht="9.75" customHeight="1">
      <c r="A21" s="142"/>
      <c r="B21" s="145"/>
      <c r="C21" s="152"/>
      <c r="D21" s="153"/>
      <c r="E21" s="139"/>
      <c r="F21" s="139"/>
      <c r="G21" s="134"/>
      <c r="H21" s="134"/>
      <c r="I21" s="131"/>
      <c r="J21" s="128"/>
    </row>
    <row r="22" spans="1:10" ht="8.25" customHeight="1">
      <c r="A22" s="143"/>
      <c r="B22" s="146"/>
      <c r="C22" s="154"/>
      <c r="D22" s="155"/>
      <c r="E22" s="140"/>
      <c r="F22" s="140"/>
      <c r="G22" s="135"/>
      <c r="H22" s="135"/>
      <c r="I22" s="132"/>
      <c r="J22" s="129"/>
    </row>
    <row r="23" spans="1:10" ht="14.25" customHeight="1" thickBot="1">
      <c r="A23" s="65">
        <v>1</v>
      </c>
      <c r="B23" s="66">
        <v>2</v>
      </c>
      <c r="C23" s="123">
        <v>3</v>
      </c>
      <c r="D23" s="124"/>
      <c r="E23" s="67" t="s">
        <v>1</v>
      </c>
      <c r="F23" s="68" t="s">
        <v>2</v>
      </c>
      <c r="G23" s="67" t="s">
        <v>7</v>
      </c>
      <c r="H23" s="67" t="s">
        <v>8</v>
      </c>
      <c r="I23" s="67" t="s">
        <v>9</v>
      </c>
      <c r="J23" s="69" t="s">
        <v>10</v>
      </c>
    </row>
    <row r="24" spans="1:10" ht="12.75">
      <c r="A24" s="70" t="s">
        <v>12</v>
      </c>
      <c r="B24" s="71" t="s">
        <v>18</v>
      </c>
      <c r="C24" s="121" t="s">
        <v>49</v>
      </c>
      <c r="D24" s="122"/>
      <c r="E24" s="74">
        <f>SUM(E67+E85)</f>
        <v>178560947.35</v>
      </c>
      <c r="F24" s="74">
        <f>SUM(F67+F85)</f>
        <v>11958599.94</v>
      </c>
      <c r="G24" s="74"/>
      <c r="H24" s="74"/>
      <c r="I24" s="74">
        <f>SUM(I26:I84)</f>
        <v>11958599.94</v>
      </c>
      <c r="J24" s="74">
        <f>SUM(J26:J84)</f>
        <v>166602347.41000003</v>
      </c>
    </row>
    <row r="25" spans="1:10" ht="12.75">
      <c r="A25" s="75" t="s">
        <v>50</v>
      </c>
      <c r="B25" s="71"/>
      <c r="C25" s="72"/>
      <c r="D25" s="73"/>
      <c r="E25" s="74"/>
      <c r="F25" s="74"/>
      <c r="G25" s="74"/>
      <c r="H25" s="74"/>
      <c r="I25" s="74"/>
      <c r="J25" s="74"/>
    </row>
    <row r="26" spans="1:10" ht="51">
      <c r="A26" s="76" t="s">
        <v>105</v>
      </c>
      <c r="B26" s="77"/>
      <c r="C26" s="125" t="s">
        <v>220</v>
      </c>
      <c r="D26" s="126"/>
      <c r="E26" s="47">
        <v>2428400</v>
      </c>
      <c r="F26" s="47">
        <v>722224.73</v>
      </c>
      <c r="G26" s="44"/>
      <c r="H26" s="44"/>
      <c r="I26" s="44">
        <f>F26</f>
        <v>722224.73</v>
      </c>
      <c r="J26" s="44">
        <f>E26-F26</f>
        <v>1706175.27</v>
      </c>
    </row>
    <row r="27" spans="1:10" ht="63.75">
      <c r="A27" s="76" t="s">
        <v>106</v>
      </c>
      <c r="B27" s="77"/>
      <c r="C27" s="125" t="s">
        <v>221</v>
      </c>
      <c r="D27" s="126"/>
      <c r="E27" s="47">
        <v>13800</v>
      </c>
      <c r="F27" s="47">
        <v>4627.84</v>
      </c>
      <c r="G27" s="44"/>
      <c r="H27" s="44"/>
      <c r="I27" s="44">
        <f aca="true" t="shared" si="0" ref="I27:I84">F27</f>
        <v>4627.84</v>
      </c>
      <c r="J27" s="44">
        <f aca="true" t="shared" si="1" ref="J27:J84">E27-F27</f>
        <v>9172.16</v>
      </c>
    </row>
    <row r="28" spans="1:10" ht="51">
      <c r="A28" s="76" t="s">
        <v>107</v>
      </c>
      <c r="B28" s="77"/>
      <c r="C28" s="125" t="s">
        <v>222</v>
      </c>
      <c r="D28" s="126"/>
      <c r="E28" s="47">
        <v>3194400</v>
      </c>
      <c r="F28" s="47">
        <v>873880.02</v>
      </c>
      <c r="G28" s="44"/>
      <c r="H28" s="44"/>
      <c r="I28" s="44">
        <f t="shared" si="0"/>
        <v>873880.02</v>
      </c>
      <c r="J28" s="44">
        <f t="shared" si="1"/>
        <v>2320519.98</v>
      </c>
    </row>
    <row r="29" spans="1:10" ht="51">
      <c r="A29" s="76" t="s">
        <v>108</v>
      </c>
      <c r="B29" s="77"/>
      <c r="C29" s="125" t="s">
        <v>364</v>
      </c>
      <c r="D29" s="126"/>
      <c r="E29" s="47">
        <v>-347900</v>
      </c>
      <c r="F29" s="47">
        <v>-96895.7</v>
      </c>
      <c r="G29" s="44"/>
      <c r="H29" s="44"/>
      <c r="I29" s="44">
        <f t="shared" si="0"/>
        <v>-96895.7</v>
      </c>
      <c r="J29" s="44">
        <f t="shared" si="1"/>
        <v>-251004.3</v>
      </c>
    </row>
    <row r="30" spans="1:10" ht="80.25" customHeight="1">
      <c r="A30" s="76" t="s">
        <v>109</v>
      </c>
      <c r="B30" s="77"/>
      <c r="C30" s="125" t="s">
        <v>134</v>
      </c>
      <c r="D30" s="126"/>
      <c r="E30" s="47">
        <v>19143400</v>
      </c>
      <c r="F30" s="47">
        <v>4250506.29</v>
      </c>
      <c r="G30" s="44"/>
      <c r="H30" s="44"/>
      <c r="I30" s="44">
        <f t="shared" si="0"/>
        <v>4250506.29</v>
      </c>
      <c r="J30" s="44">
        <f t="shared" si="1"/>
        <v>14892893.71</v>
      </c>
    </row>
    <row r="31" spans="1:10" ht="66" customHeight="1">
      <c r="A31" s="76" t="s">
        <v>110</v>
      </c>
      <c r="B31" s="77"/>
      <c r="C31" s="125" t="s">
        <v>135</v>
      </c>
      <c r="D31" s="126"/>
      <c r="E31" s="47"/>
      <c r="F31" s="47">
        <v>14540.35</v>
      </c>
      <c r="G31" s="44"/>
      <c r="H31" s="44"/>
      <c r="I31" s="44">
        <f t="shared" si="0"/>
        <v>14540.35</v>
      </c>
      <c r="J31" s="44">
        <f t="shared" si="1"/>
        <v>-14540.35</v>
      </c>
    </row>
    <row r="32" spans="1:10" ht="78.75" customHeight="1">
      <c r="A32" s="76" t="s">
        <v>111</v>
      </c>
      <c r="B32" s="77"/>
      <c r="C32" s="125" t="s">
        <v>136</v>
      </c>
      <c r="D32" s="126"/>
      <c r="E32" s="47"/>
      <c r="F32" s="47">
        <v>2036.76</v>
      </c>
      <c r="G32" s="44"/>
      <c r="H32" s="44"/>
      <c r="I32" s="44">
        <f t="shared" si="0"/>
        <v>2036.76</v>
      </c>
      <c r="J32" s="44">
        <f t="shared" si="1"/>
        <v>-2036.76</v>
      </c>
    </row>
    <row r="33" spans="1:10" ht="55.5" customHeight="1">
      <c r="A33" s="76" t="s">
        <v>112</v>
      </c>
      <c r="B33" s="77"/>
      <c r="C33" s="125" t="s">
        <v>265</v>
      </c>
      <c r="D33" s="126"/>
      <c r="E33" s="47"/>
      <c r="F33" s="47"/>
      <c r="G33" s="44"/>
      <c r="H33" s="44"/>
      <c r="I33" s="44">
        <f t="shared" si="0"/>
        <v>0</v>
      </c>
      <c r="J33" s="44">
        <f t="shared" si="1"/>
        <v>0</v>
      </c>
    </row>
    <row r="34" spans="1:10" ht="92.25" customHeight="1">
      <c r="A34" s="76" t="s">
        <v>113</v>
      </c>
      <c r="B34" s="77"/>
      <c r="C34" s="125" t="s">
        <v>137</v>
      </c>
      <c r="D34" s="126"/>
      <c r="E34" s="47"/>
      <c r="F34" s="47">
        <v>968.1</v>
      </c>
      <c r="G34" s="44"/>
      <c r="H34" s="44"/>
      <c r="I34" s="44">
        <f t="shared" si="0"/>
        <v>968.1</v>
      </c>
      <c r="J34" s="44">
        <f t="shared" si="1"/>
        <v>-968.1</v>
      </c>
    </row>
    <row r="35" spans="1:10" ht="77.25" customHeight="1">
      <c r="A35" s="76" t="s">
        <v>114</v>
      </c>
      <c r="B35" s="77"/>
      <c r="C35" s="125" t="s">
        <v>138</v>
      </c>
      <c r="D35" s="126"/>
      <c r="E35" s="47"/>
      <c r="F35" s="47">
        <v>-13.91</v>
      </c>
      <c r="G35" s="44"/>
      <c r="H35" s="44"/>
      <c r="I35" s="44">
        <f t="shared" si="0"/>
        <v>-13.91</v>
      </c>
      <c r="J35" s="44">
        <f t="shared" si="1"/>
        <v>13.91</v>
      </c>
    </row>
    <row r="36" spans="1:10" ht="93" customHeight="1">
      <c r="A36" s="76" t="s">
        <v>115</v>
      </c>
      <c r="B36" s="77"/>
      <c r="C36" s="125" t="s">
        <v>139</v>
      </c>
      <c r="D36" s="126"/>
      <c r="E36" s="47"/>
      <c r="F36" s="47"/>
      <c r="G36" s="44"/>
      <c r="H36" s="44"/>
      <c r="I36" s="44">
        <f t="shared" si="0"/>
        <v>0</v>
      </c>
      <c r="J36" s="44">
        <f t="shared" si="1"/>
        <v>0</v>
      </c>
    </row>
    <row r="37" spans="1:10" ht="12" customHeight="1">
      <c r="A37" s="76"/>
      <c r="B37" s="77"/>
      <c r="C37" s="125" t="s">
        <v>194</v>
      </c>
      <c r="D37" s="126"/>
      <c r="E37" s="47"/>
      <c r="F37" s="47"/>
      <c r="G37" s="44"/>
      <c r="H37" s="44"/>
      <c r="I37" s="44">
        <f t="shared" si="0"/>
        <v>0</v>
      </c>
      <c r="J37" s="44">
        <f t="shared" si="1"/>
        <v>0</v>
      </c>
    </row>
    <row r="38" spans="1:10" ht="53.25" customHeight="1">
      <c r="A38" s="76" t="s">
        <v>116</v>
      </c>
      <c r="B38" s="77"/>
      <c r="C38" s="125" t="s">
        <v>140</v>
      </c>
      <c r="D38" s="126"/>
      <c r="E38" s="47"/>
      <c r="F38" s="47">
        <v>67.58</v>
      </c>
      <c r="G38" s="44"/>
      <c r="H38" s="44"/>
      <c r="I38" s="44">
        <f t="shared" si="0"/>
        <v>67.58</v>
      </c>
      <c r="J38" s="44">
        <f t="shared" si="1"/>
        <v>-67.58</v>
      </c>
    </row>
    <row r="39" spans="1:10" ht="42.75" customHeight="1">
      <c r="A39" s="76" t="s">
        <v>117</v>
      </c>
      <c r="B39" s="77"/>
      <c r="C39" s="125" t="s">
        <v>141</v>
      </c>
      <c r="D39" s="126"/>
      <c r="E39" s="47"/>
      <c r="F39" s="47">
        <v>-68.3</v>
      </c>
      <c r="G39" s="44"/>
      <c r="H39" s="44"/>
      <c r="I39" s="44">
        <f t="shared" si="0"/>
        <v>-68.3</v>
      </c>
      <c r="J39" s="44">
        <f t="shared" si="1"/>
        <v>68.3</v>
      </c>
    </row>
    <row r="40" spans="1:10" ht="63.75">
      <c r="A40" s="76" t="s">
        <v>118</v>
      </c>
      <c r="B40" s="77"/>
      <c r="C40" s="125" t="s">
        <v>142</v>
      </c>
      <c r="D40" s="126"/>
      <c r="E40" s="47"/>
      <c r="F40" s="47">
        <v>3.36</v>
      </c>
      <c r="G40" s="44"/>
      <c r="H40" s="44"/>
      <c r="I40" s="44">
        <f t="shared" si="0"/>
        <v>3.36</v>
      </c>
      <c r="J40" s="44">
        <f t="shared" si="1"/>
        <v>-3.36</v>
      </c>
    </row>
    <row r="41" spans="1:10" ht="63.75">
      <c r="A41" s="76" t="s">
        <v>118</v>
      </c>
      <c r="B41" s="77"/>
      <c r="C41" s="125" t="s">
        <v>140</v>
      </c>
      <c r="D41" s="126"/>
      <c r="E41" s="47"/>
      <c r="F41" s="47"/>
      <c r="G41" s="44"/>
      <c r="H41" s="44"/>
      <c r="I41" s="44">
        <f t="shared" si="0"/>
        <v>0</v>
      </c>
      <c r="J41" s="44">
        <f t="shared" si="1"/>
        <v>0</v>
      </c>
    </row>
    <row r="42" spans="1:10" ht="92.25" customHeight="1">
      <c r="A42" s="76" t="s">
        <v>119</v>
      </c>
      <c r="B42" s="77"/>
      <c r="C42" s="125" t="s">
        <v>143</v>
      </c>
      <c r="D42" s="126"/>
      <c r="E42" s="47"/>
      <c r="F42" s="47">
        <v>13561.45</v>
      </c>
      <c r="G42" s="44"/>
      <c r="H42" s="44"/>
      <c r="I42" s="44">
        <f t="shared" si="0"/>
        <v>13561.45</v>
      </c>
      <c r="J42" s="44">
        <f t="shared" si="1"/>
        <v>-13561.45</v>
      </c>
    </row>
    <row r="43" spans="1:10" ht="79.5" customHeight="1">
      <c r="A43" s="76" t="s">
        <v>180</v>
      </c>
      <c r="B43" s="77"/>
      <c r="C43" s="78" t="s">
        <v>223</v>
      </c>
      <c r="D43" s="79"/>
      <c r="E43" s="47"/>
      <c r="F43" s="47"/>
      <c r="G43" s="44"/>
      <c r="H43" s="44"/>
      <c r="I43" s="44">
        <f t="shared" si="0"/>
        <v>0</v>
      </c>
      <c r="J43" s="44">
        <f t="shared" si="1"/>
        <v>0</v>
      </c>
    </row>
    <row r="44" spans="1:10" ht="79.5" customHeight="1">
      <c r="A44" s="76" t="s">
        <v>180</v>
      </c>
      <c r="B44" s="77"/>
      <c r="C44" s="78" t="s">
        <v>266</v>
      </c>
      <c r="D44" s="79"/>
      <c r="E44" s="47"/>
      <c r="F44" s="47">
        <v>-18949.3</v>
      </c>
      <c r="G44" s="44"/>
      <c r="H44" s="44"/>
      <c r="I44" s="44">
        <f t="shared" si="0"/>
        <v>-18949.3</v>
      </c>
      <c r="J44" s="44">
        <f t="shared" si="1"/>
        <v>18949.3</v>
      </c>
    </row>
    <row r="45" spans="1:10" ht="38.25">
      <c r="A45" s="76" t="s">
        <v>120</v>
      </c>
      <c r="B45" s="77"/>
      <c r="C45" s="125" t="s">
        <v>144</v>
      </c>
      <c r="D45" s="126"/>
      <c r="E45" s="47">
        <v>200000</v>
      </c>
      <c r="F45" s="47"/>
      <c r="G45" s="44"/>
      <c r="H45" s="44"/>
      <c r="I45" s="44">
        <f t="shared" si="0"/>
        <v>0</v>
      </c>
      <c r="J45" s="44">
        <f t="shared" si="1"/>
        <v>200000</v>
      </c>
    </row>
    <row r="46" spans="1:10" ht="27.75" customHeight="1">
      <c r="A46" s="76" t="s">
        <v>184</v>
      </c>
      <c r="B46" s="77"/>
      <c r="C46" s="125" t="s">
        <v>179</v>
      </c>
      <c r="D46" s="126"/>
      <c r="E46" s="47"/>
      <c r="F46" s="47"/>
      <c r="G46" s="44"/>
      <c r="H46" s="44"/>
      <c r="I46" s="44">
        <f t="shared" si="0"/>
        <v>0</v>
      </c>
      <c r="J46" s="44">
        <f t="shared" si="1"/>
        <v>0</v>
      </c>
    </row>
    <row r="47" spans="1:10" ht="27.75" customHeight="1">
      <c r="A47" s="76" t="s">
        <v>192</v>
      </c>
      <c r="B47" s="77"/>
      <c r="C47" s="78" t="s">
        <v>191</v>
      </c>
      <c r="D47" s="79"/>
      <c r="E47" s="47"/>
      <c r="F47" s="47"/>
      <c r="G47" s="44"/>
      <c r="H47" s="44"/>
      <c r="I47" s="44">
        <f t="shared" si="0"/>
        <v>0</v>
      </c>
      <c r="J47" s="44">
        <f t="shared" si="1"/>
        <v>0</v>
      </c>
    </row>
    <row r="48" spans="1:10" ht="51.75" customHeight="1">
      <c r="A48" s="76" t="s">
        <v>121</v>
      </c>
      <c r="B48" s="77"/>
      <c r="C48" s="125" t="s">
        <v>145</v>
      </c>
      <c r="D48" s="126"/>
      <c r="E48" s="47">
        <v>4280000</v>
      </c>
      <c r="F48" s="47">
        <v>246279.82</v>
      </c>
      <c r="G48" s="44"/>
      <c r="H48" s="44"/>
      <c r="I48" s="44">
        <f t="shared" si="0"/>
        <v>246279.82</v>
      </c>
      <c r="J48" s="44">
        <f t="shared" si="1"/>
        <v>4033720.18</v>
      </c>
    </row>
    <row r="49" spans="1:10" ht="38.25">
      <c r="A49" s="76" t="s">
        <v>122</v>
      </c>
      <c r="B49" s="77"/>
      <c r="C49" s="125" t="s">
        <v>146</v>
      </c>
      <c r="D49" s="126"/>
      <c r="E49" s="47"/>
      <c r="F49" s="47">
        <v>6541.78</v>
      </c>
      <c r="G49" s="44"/>
      <c r="H49" s="44"/>
      <c r="I49" s="44">
        <f t="shared" si="0"/>
        <v>6541.78</v>
      </c>
      <c r="J49" s="44">
        <f t="shared" si="1"/>
        <v>-6541.78</v>
      </c>
    </row>
    <row r="50" spans="1:10" ht="38.25">
      <c r="A50" s="76" t="s">
        <v>123</v>
      </c>
      <c r="B50" s="77"/>
      <c r="C50" s="125" t="s">
        <v>147</v>
      </c>
      <c r="D50" s="126"/>
      <c r="E50" s="47"/>
      <c r="F50" s="47"/>
      <c r="G50" s="44"/>
      <c r="H50" s="44"/>
      <c r="I50" s="44">
        <f t="shared" si="0"/>
        <v>0</v>
      </c>
      <c r="J50" s="44">
        <f t="shared" si="1"/>
        <v>0</v>
      </c>
    </row>
    <row r="51" spans="1:10" ht="51">
      <c r="A51" s="76" t="s">
        <v>124</v>
      </c>
      <c r="B51" s="77"/>
      <c r="C51" s="163" t="s">
        <v>148</v>
      </c>
      <c r="D51" s="164"/>
      <c r="E51" s="87">
        <v>6000000</v>
      </c>
      <c r="F51" s="87">
        <v>935219.97</v>
      </c>
      <c r="G51" s="88"/>
      <c r="H51" s="88"/>
      <c r="I51" s="88">
        <f t="shared" si="0"/>
        <v>935219.97</v>
      </c>
      <c r="J51" s="88">
        <f t="shared" si="1"/>
        <v>5064780.03</v>
      </c>
    </row>
    <row r="52" spans="1:10" ht="38.25">
      <c r="A52" s="76" t="s">
        <v>125</v>
      </c>
      <c r="B52" s="77"/>
      <c r="C52" s="163" t="s">
        <v>149</v>
      </c>
      <c r="D52" s="164"/>
      <c r="E52" s="87"/>
      <c r="F52" s="87">
        <v>4506.51</v>
      </c>
      <c r="G52" s="88"/>
      <c r="H52" s="88"/>
      <c r="I52" s="88">
        <f t="shared" si="0"/>
        <v>4506.51</v>
      </c>
      <c r="J52" s="88">
        <f t="shared" si="1"/>
        <v>-4506.51</v>
      </c>
    </row>
    <row r="53" spans="1:10" ht="38.25">
      <c r="A53" s="76" t="s">
        <v>126</v>
      </c>
      <c r="B53" s="77"/>
      <c r="C53" s="163" t="s">
        <v>190</v>
      </c>
      <c r="D53" s="164"/>
      <c r="E53" s="87"/>
      <c r="F53" s="87"/>
      <c r="G53" s="88"/>
      <c r="H53" s="88"/>
      <c r="I53" s="88">
        <f t="shared" si="0"/>
        <v>0</v>
      </c>
      <c r="J53" s="88">
        <f t="shared" si="1"/>
        <v>0</v>
      </c>
    </row>
    <row r="54" spans="1:10" ht="16.5" customHeight="1">
      <c r="A54" s="76"/>
      <c r="B54" s="77"/>
      <c r="C54" s="85" t="s">
        <v>193</v>
      </c>
      <c r="D54" s="86"/>
      <c r="E54" s="87"/>
      <c r="F54" s="87"/>
      <c r="G54" s="88"/>
      <c r="H54" s="88"/>
      <c r="I54" s="88">
        <f t="shared" si="0"/>
        <v>0</v>
      </c>
      <c r="J54" s="88">
        <f t="shared" si="1"/>
        <v>0</v>
      </c>
    </row>
    <row r="55" spans="1:10" ht="51">
      <c r="A55" s="76" t="s">
        <v>127</v>
      </c>
      <c r="B55" s="77"/>
      <c r="C55" s="163" t="s">
        <v>150</v>
      </c>
      <c r="D55" s="164"/>
      <c r="E55" s="87">
        <v>5900000</v>
      </c>
      <c r="F55" s="87">
        <v>324042.46</v>
      </c>
      <c r="G55" s="88"/>
      <c r="H55" s="88"/>
      <c r="I55" s="88">
        <f t="shared" si="0"/>
        <v>324042.46</v>
      </c>
      <c r="J55" s="88">
        <f t="shared" si="1"/>
        <v>5575957.54</v>
      </c>
    </row>
    <row r="56" spans="1:10" ht="38.25">
      <c r="A56" s="76" t="s">
        <v>128</v>
      </c>
      <c r="B56" s="77"/>
      <c r="C56" s="163" t="s">
        <v>151</v>
      </c>
      <c r="D56" s="164"/>
      <c r="E56" s="87"/>
      <c r="F56" s="87">
        <v>9659.03</v>
      </c>
      <c r="G56" s="88"/>
      <c r="H56" s="88"/>
      <c r="I56" s="88">
        <f t="shared" si="0"/>
        <v>9659.03</v>
      </c>
      <c r="J56" s="88">
        <f t="shared" si="1"/>
        <v>-9659.03</v>
      </c>
    </row>
    <row r="57" spans="1:10" ht="38.25">
      <c r="A57" s="76" t="s">
        <v>129</v>
      </c>
      <c r="B57" s="77"/>
      <c r="C57" s="163" t="s">
        <v>303</v>
      </c>
      <c r="D57" s="164"/>
      <c r="E57" s="87"/>
      <c r="F57" s="87">
        <v>-65</v>
      </c>
      <c r="G57" s="88"/>
      <c r="H57" s="88"/>
      <c r="I57" s="88">
        <f t="shared" si="0"/>
        <v>-65</v>
      </c>
      <c r="J57" s="88">
        <f t="shared" si="1"/>
        <v>65</v>
      </c>
    </row>
    <row r="58" spans="1:10" ht="38.25">
      <c r="A58" s="76" t="s">
        <v>129</v>
      </c>
      <c r="B58" s="77"/>
      <c r="C58" s="163" t="s">
        <v>193</v>
      </c>
      <c r="D58" s="164"/>
      <c r="E58" s="87"/>
      <c r="F58" s="87"/>
      <c r="G58" s="88"/>
      <c r="H58" s="88"/>
      <c r="I58" s="88">
        <f t="shared" si="0"/>
        <v>0</v>
      </c>
      <c r="J58" s="88">
        <f t="shared" si="1"/>
        <v>0</v>
      </c>
    </row>
    <row r="59" spans="1:10" ht="51">
      <c r="A59" s="80" t="s">
        <v>305</v>
      </c>
      <c r="B59" s="77"/>
      <c r="C59" s="85" t="s">
        <v>304</v>
      </c>
      <c r="D59" s="86"/>
      <c r="E59" s="87"/>
      <c r="F59" s="87"/>
      <c r="G59" s="88"/>
      <c r="H59" s="88"/>
      <c r="I59" s="88">
        <f t="shared" si="0"/>
        <v>0</v>
      </c>
      <c r="J59" s="88">
        <f t="shared" si="1"/>
        <v>0</v>
      </c>
    </row>
    <row r="60" spans="1:10" ht="102">
      <c r="A60" s="80" t="s">
        <v>306</v>
      </c>
      <c r="B60" s="77"/>
      <c r="C60" s="85" t="s">
        <v>302</v>
      </c>
      <c r="D60" s="89"/>
      <c r="E60" s="87"/>
      <c r="F60" s="87"/>
      <c r="G60" s="88"/>
      <c r="H60" s="88"/>
      <c r="I60" s="88">
        <f t="shared" si="0"/>
        <v>0</v>
      </c>
      <c r="J60" s="88">
        <f t="shared" si="1"/>
        <v>0</v>
      </c>
    </row>
    <row r="61" spans="1:10" ht="18.75" customHeight="1">
      <c r="A61" s="76" t="s">
        <v>186</v>
      </c>
      <c r="B61" s="77"/>
      <c r="C61" s="85" t="s">
        <v>185</v>
      </c>
      <c r="D61" s="89"/>
      <c r="E61" s="87">
        <v>900000</v>
      </c>
      <c r="F61" s="87">
        <v>139383.44</v>
      </c>
      <c r="G61" s="88"/>
      <c r="H61" s="88"/>
      <c r="I61" s="88">
        <f t="shared" si="0"/>
        <v>139383.44</v>
      </c>
      <c r="J61" s="88">
        <f t="shared" si="1"/>
        <v>760616.56</v>
      </c>
    </row>
    <row r="62" spans="1:10" ht="66" customHeight="1">
      <c r="A62" s="76" t="s">
        <v>130</v>
      </c>
      <c r="B62" s="77"/>
      <c r="C62" s="85" t="s">
        <v>152</v>
      </c>
      <c r="D62" s="85" t="s">
        <v>152</v>
      </c>
      <c r="E62" s="87">
        <v>1610000</v>
      </c>
      <c r="F62" s="87">
        <v>203732.22</v>
      </c>
      <c r="G62" s="88"/>
      <c r="H62" s="88"/>
      <c r="I62" s="88">
        <f t="shared" si="0"/>
        <v>203732.22</v>
      </c>
      <c r="J62" s="88">
        <f t="shared" si="1"/>
        <v>1406267.78</v>
      </c>
    </row>
    <row r="63" spans="1:10" ht="63.75" customHeight="1">
      <c r="A63" s="76" t="s">
        <v>132</v>
      </c>
      <c r="B63" s="77"/>
      <c r="C63" s="85" t="s">
        <v>153</v>
      </c>
      <c r="D63" s="85" t="s">
        <v>153</v>
      </c>
      <c r="E63" s="87">
        <v>150000</v>
      </c>
      <c r="F63" s="87">
        <v>6058.43</v>
      </c>
      <c r="G63" s="88"/>
      <c r="H63" s="88"/>
      <c r="I63" s="88">
        <f t="shared" si="0"/>
        <v>6058.43</v>
      </c>
      <c r="J63" s="88">
        <f t="shared" si="1"/>
        <v>143941.57</v>
      </c>
    </row>
    <row r="64" spans="1:10" ht="78.75" customHeight="1">
      <c r="A64" s="81" t="s">
        <v>253</v>
      </c>
      <c r="B64" s="77"/>
      <c r="C64" s="85" t="s">
        <v>224</v>
      </c>
      <c r="D64" s="85" t="s">
        <v>224</v>
      </c>
      <c r="E64" s="87"/>
      <c r="F64" s="87"/>
      <c r="G64" s="88"/>
      <c r="H64" s="88"/>
      <c r="I64" s="88">
        <f t="shared" si="0"/>
        <v>0</v>
      </c>
      <c r="J64" s="88">
        <f t="shared" si="1"/>
        <v>0</v>
      </c>
    </row>
    <row r="65" spans="1:10" ht="42.75" customHeight="1">
      <c r="A65" s="76" t="s">
        <v>133</v>
      </c>
      <c r="B65" s="77"/>
      <c r="C65" s="85" t="s">
        <v>154</v>
      </c>
      <c r="D65" s="85" t="s">
        <v>154</v>
      </c>
      <c r="E65" s="87">
        <v>750000</v>
      </c>
      <c r="F65" s="87">
        <v>85636.25</v>
      </c>
      <c r="G65" s="88"/>
      <c r="H65" s="88"/>
      <c r="I65" s="88">
        <f t="shared" si="0"/>
        <v>85636.25</v>
      </c>
      <c r="J65" s="88">
        <f t="shared" si="1"/>
        <v>664363.75</v>
      </c>
    </row>
    <row r="66" spans="1:10" ht="40.5" customHeight="1">
      <c r="A66" s="76" t="s">
        <v>252</v>
      </c>
      <c r="B66" s="77"/>
      <c r="C66" s="163" t="s">
        <v>246</v>
      </c>
      <c r="D66" s="164"/>
      <c r="E66" s="87"/>
      <c r="F66" s="87"/>
      <c r="G66" s="88"/>
      <c r="H66" s="88"/>
      <c r="I66" s="88">
        <f t="shared" si="0"/>
        <v>0</v>
      </c>
      <c r="J66" s="88">
        <f t="shared" si="1"/>
        <v>0</v>
      </c>
    </row>
    <row r="67" spans="1:10" ht="18" customHeight="1">
      <c r="A67" s="105" t="s">
        <v>287</v>
      </c>
      <c r="B67" s="106"/>
      <c r="C67" s="107"/>
      <c r="D67" s="108"/>
      <c r="E67" s="109">
        <f>SUM(E26:E66)</f>
        <v>44222100</v>
      </c>
      <c r="F67" s="109">
        <f>SUM(F26:F66)</f>
        <v>7727484.18</v>
      </c>
      <c r="G67" s="110"/>
      <c r="H67" s="110"/>
      <c r="I67" s="110"/>
      <c r="J67" s="110"/>
    </row>
    <row r="68" spans="1:10" ht="25.5">
      <c r="A68" s="76" t="s">
        <v>131</v>
      </c>
      <c r="B68" s="77"/>
      <c r="C68" s="161" t="s">
        <v>248</v>
      </c>
      <c r="D68" s="162"/>
      <c r="E68" s="111">
        <v>5204240</v>
      </c>
      <c r="F68" s="87">
        <v>1301100</v>
      </c>
      <c r="G68" s="88"/>
      <c r="H68" s="88"/>
      <c r="I68" s="88">
        <f t="shared" si="0"/>
        <v>1301100</v>
      </c>
      <c r="J68" s="88">
        <f t="shared" si="1"/>
        <v>3903140</v>
      </c>
    </row>
    <row r="69" spans="1:10" ht="94.5" customHeight="1">
      <c r="A69" s="82" t="s">
        <v>242</v>
      </c>
      <c r="B69" s="77"/>
      <c r="C69" s="161" t="s">
        <v>256</v>
      </c>
      <c r="D69" s="162"/>
      <c r="E69" s="111">
        <v>45193399.8</v>
      </c>
      <c r="F69" s="87"/>
      <c r="G69" s="88"/>
      <c r="H69" s="88"/>
      <c r="I69" s="88">
        <f t="shared" si="0"/>
        <v>0</v>
      </c>
      <c r="J69" s="88">
        <f t="shared" si="1"/>
        <v>45193399.8</v>
      </c>
    </row>
    <row r="70" spans="1:10" ht="68.25" customHeight="1">
      <c r="A70" s="82" t="s">
        <v>235</v>
      </c>
      <c r="B70" s="77"/>
      <c r="C70" s="112" t="s">
        <v>374</v>
      </c>
      <c r="D70" s="113"/>
      <c r="E70" s="111">
        <v>62679543.5</v>
      </c>
      <c r="F70" s="87">
        <v>1002735.83</v>
      </c>
      <c r="G70" s="88"/>
      <c r="H70" s="88"/>
      <c r="I70" s="88">
        <f t="shared" si="0"/>
        <v>1002735.83</v>
      </c>
      <c r="J70" s="88">
        <f t="shared" si="1"/>
        <v>61676807.67</v>
      </c>
    </row>
    <row r="71" spans="1:10" ht="51" customHeight="1">
      <c r="A71" s="81" t="s">
        <v>243</v>
      </c>
      <c r="B71" s="77"/>
      <c r="C71" s="112" t="s">
        <v>214</v>
      </c>
      <c r="D71" s="113"/>
      <c r="E71" s="111">
        <v>14793088.33</v>
      </c>
      <c r="F71" s="87">
        <v>1780838.33</v>
      </c>
      <c r="G71" s="88"/>
      <c r="H71" s="88"/>
      <c r="I71" s="88">
        <f t="shared" si="0"/>
        <v>1780838.33</v>
      </c>
      <c r="J71" s="88">
        <f t="shared" si="1"/>
        <v>13012250</v>
      </c>
    </row>
    <row r="72" spans="1:10" ht="25.5">
      <c r="A72" s="81" t="s">
        <v>155</v>
      </c>
      <c r="B72" s="77"/>
      <c r="C72" s="112" t="s">
        <v>215</v>
      </c>
      <c r="D72" s="113"/>
      <c r="E72" s="111">
        <v>2880</v>
      </c>
      <c r="F72" s="87"/>
      <c r="G72" s="88"/>
      <c r="H72" s="88"/>
      <c r="I72" s="88">
        <f t="shared" si="0"/>
        <v>0</v>
      </c>
      <c r="J72" s="88">
        <f t="shared" si="1"/>
        <v>2880</v>
      </c>
    </row>
    <row r="73" spans="1:10" ht="13.5" customHeight="1">
      <c r="A73" s="83" t="s">
        <v>244</v>
      </c>
      <c r="B73" s="77"/>
      <c r="C73" s="112" t="s">
        <v>216</v>
      </c>
      <c r="D73" s="114"/>
      <c r="E73" s="111">
        <v>5074415.72</v>
      </c>
      <c r="F73" s="87"/>
      <c r="G73" s="88"/>
      <c r="H73" s="88"/>
      <c r="I73" s="88">
        <f t="shared" si="0"/>
        <v>0</v>
      </c>
      <c r="J73" s="88">
        <f t="shared" si="1"/>
        <v>5074415.72</v>
      </c>
    </row>
    <row r="74" spans="1:10" ht="27" customHeight="1">
      <c r="A74" s="83" t="s">
        <v>245</v>
      </c>
      <c r="B74" s="77"/>
      <c r="C74" s="112" t="s">
        <v>301</v>
      </c>
      <c r="D74" s="114"/>
      <c r="E74" s="111">
        <v>561400</v>
      </c>
      <c r="F74" s="87"/>
      <c r="G74" s="88"/>
      <c r="H74" s="88"/>
      <c r="I74" s="88">
        <f t="shared" si="0"/>
        <v>0</v>
      </c>
      <c r="J74" s="88">
        <f t="shared" si="1"/>
        <v>561400</v>
      </c>
    </row>
    <row r="75" spans="1:10" ht="28.5" customHeight="1">
      <c r="A75" s="81" t="s">
        <v>250</v>
      </c>
      <c r="B75" s="77"/>
      <c r="C75" s="112" t="s">
        <v>249</v>
      </c>
      <c r="D75" s="113"/>
      <c r="E75" s="111"/>
      <c r="F75" s="87"/>
      <c r="G75" s="88"/>
      <c r="H75" s="88"/>
      <c r="I75" s="88">
        <f t="shared" si="0"/>
        <v>0</v>
      </c>
      <c r="J75" s="88">
        <f t="shared" si="1"/>
        <v>0</v>
      </c>
    </row>
    <row r="76" spans="1:10" ht="39.75" customHeight="1">
      <c r="A76" s="81" t="s">
        <v>181</v>
      </c>
      <c r="B76" s="77"/>
      <c r="C76" s="112" t="s">
        <v>217</v>
      </c>
      <c r="D76" s="113"/>
      <c r="E76" s="111">
        <v>747080</v>
      </c>
      <c r="F76" s="87">
        <v>125741.6</v>
      </c>
      <c r="G76" s="88"/>
      <c r="H76" s="88"/>
      <c r="I76" s="88">
        <f t="shared" si="0"/>
        <v>125741.6</v>
      </c>
      <c r="J76" s="88">
        <f t="shared" si="1"/>
        <v>621338.4</v>
      </c>
    </row>
    <row r="77" spans="1:10" ht="27" customHeight="1">
      <c r="A77" s="81" t="s">
        <v>219</v>
      </c>
      <c r="B77" s="77"/>
      <c r="C77" s="112" t="s">
        <v>218</v>
      </c>
      <c r="D77" s="113"/>
      <c r="E77" s="111">
        <v>82800</v>
      </c>
      <c r="F77" s="87">
        <v>20700</v>
      </c>
      <c r="G77" s="88"/>
      <c r="H77" s="88"/>
      <c r="I77" s="88">
        <f t="shared" si="0"/>
        <v>20700</v>
      </c>
      <c r="J77" s="88">
        <f t="shared" si="1"/>
        <v>62100</v>
      </c>
    </row>
    <row r="78" spans="1:10" ht="97.5" customHeight="1" hidden="1">
      <c r="A78" s="81"/>
      <c r="B78" s="77"/>
      <c r="C78" s="85"/>
      <c r="D78" s="86"/>
      <c r="E78" s="88"/>
      <c r="F78" s="88"/>
      <c r="G78" s="88"/>
      <c r="H78" s="88"/>
      <c r="I78" s="88">
        <f t="shared" si="0"/>
        <v>0</v>
      </c>
      <c r="J78" s="88">
        <f t="shared" si="1"/>
        <v>0</v>
      </c>
    </row>
    <row r="79" spans="1:10" ht="97.5" customHeight="1" hidden="1">
      <c r="A79" s="81"/>
      <c r="B79" s="77"/>
      <c r="C79" s="85"/>
      <c r="D79" s="86"/>
      <c r="E79" s="88"/>
      <c r="F79" s="88"/>
      <c r="G79" s="88"/>
      <c r="H79" s="88"/>
      <c r="I79" s="88">
        <f t="shared" si="0"/>
        <v>0</v>
      </c>
      <c r="J79" s="88">
        <f t="shared" si="1"/>
        <v>0</v>
      </c>
    </row>
    <row r="80" spans="1:10" ht="97.5" customHeight="1" hidden="1">
      <c r="A80" s="81"/>
      <c r="B80" s="77"/>
      <c r="C80" s="85"/>
      <c r="D80" s="86"/>
      <c r="E80" s="88"/>
      <c r="F80" s="88"/>
      <c r="G80" s="88"/>
      <c r="H80" s="88"/>
      <c r="I80" s="88">
        <f t="shared" si="0"/>
        <v>0</v>
      </c>
      <c r="J80" s="88">
        <f t="shared" si="1"/>
        <v>0</v>
      </c>
    </row>
    <row r="81" spans="1:10" ht="97.5" customHeight="1" hidden="1">
      <c r="A81" s="81"/>
      <c r="B81" s="77"/>
      <c r="C81" s="85"/>
      <c r="D81" s="86"/>
      <c r="E81" s="88"/>
      <c r="F81" s="88"/>
      <c r="G81" s="88"/>
      <c r="H81" s="88"/>
      <c r="I81" s="88">
        <f t="shared" si="0"/>
        <v>0</v>
      </c>
      <c r="J81" s="88">
        <f t="shared" si="1"/>
        <v>0</v>
      </c>
    </row>
    <row r="82" spans="1:10" ht="16.5" customHeight="1">
      <c r="A82" s="81"/>
      <c r="B82" s="77"/>
      <c r="C82" s="85" t="s">
        <v>241</v>
      </c>
      <c r="D82" s="86"/>
      <c r="E82" s="87"/>
      <c r="F82" s="87"/>
      <c r="G82" s="88"/>
      <c r="H82" s="88"/>
      <c r="I82" s="88">
        <f t="shared" si="0"/>
        <v>0</v>
      </c>
      <c r="J82" s="88">
        <f t="shared" si="1"/>
        <v>0</v>
      </c>
    </row>
    <row r="83" spans="1:10" ht="51" customHeight="1">
      <c r="A83" s="81" t="s">
        <v>267</v>
      </c>
      <c r="B83" s="77"/>
      <c r="C83" s="85" t="s">
        <v>268</v>
      </c>
      <c r="D83" s="86"/>
      <c r="E83" s="87">
        <v>0</v>
      </c>
      <c r="F83" s="87"/>
      <c r="G83" s="88"/>
      <c r="H83" s="88"/>
      <c r="I83" s="88">
        <f t="shared" si="0"/>
        <v>0</v>
      </c>
      <c r="J83" s="88">
        <f t="shared" si="1"/>
        <v>0</v>
      </c>
    </row>
    <row r="84" spans="1:10" ht="38.25">
      <c r="A84" s="76" t="s">
        <v>251</v>
      </c>
      <c r="B84" s="77"/>
      <c r="C84" s="85" t="s">
        <v>247</v>
      </c>
      <c r="D84" s="90"/>
      <c r="E84" s="87"/>
      <c r="F84" s="87"/>
      <c r="G84" s="88"/>
      <c r="H84" s="88"/>
      <c r="I84" s="88">
        <f t="shared" si="0"/>
        <v>0</v>
      </c>
      <c r="J84" s="88">
        <f t="shared" si="1"/>
        <v>0</v>
      </c>
    </row>
    <row r="85" spans="1:10" ht="12.75">
      <c r="A85" s="84" t="s">
        <v>286</v>
      </c>
      <c r="B85" s="84"/>
      <c r="C85" s="91"/>
      <c r="D85" s="91"/>
      <c r="E85" s="92">
        <f>SUM(E68:E84)</f>
        <v>134338847.35</v>
      </c>
      <c r="F85" s="92">
        <f>SUM(F68:F84)</f>
        <v>4231115.76</v>
      </c>
      <c r="G85" s="91"/>
      <c r="H85" s="91"/>
      <c r="I85" s="91"/>
      <c r="J85" s="91"/>
    </row>
    <row r="89" ht="15" customHeight="1"/>
    <row r="91" ht="15" customHeight="1"/>
    <row r="92" ht="15" customHeight="1"/>
    <row r="93" ht="15" customHeight="1"/>
    <row r="94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6" ht="9.75" customHeight="1"/>
    <row r="107" ht="12" customHeight="1"/>
    <row r="108" ht="9.75" customHeight="1"/>
    <row r="109" ht="9.75" customHeight="1"/>
    <row r="110" ht="16.5" customHeight="1"/>
    <row r="111" ht="18" customHeight="1"/>
    <row r="112" ht="9.75" customHeight="1"/>
    <row r="113" ht="9.75" customHeight="1"/>
    <row r="159" ht="29.25" customHeight="1"/>
    <row r="160" ht="30.75" customHeight="1"/>
  </sheetData>
  <sheetProtection/>
  <mergeCells count="54">
    <mergeCell ref="C27:D27"/>
    <mergeCell ref="C28:D28"/>
    <mergeCell ref="C29:D29"/>
    <mergeCell ref="C68:D68"/>
    <mergeCell ref="C53:D53"/>
    <mergeCell ref="C55:D55"/>
    <mergeCell ref="C56:D56"/>
    <mergeCell ref="C49:D49"/>
    <mergeCell ref="C50:D50"/>
    <mergeCell ref="C51:D51"/>
    <mergeCell ref="C69:D69"/>
    <mergeCell ref="C57:D57"/>
    <mergeCell ref="C58:D58"/>
    <mergeCell ref="C66:D66"/>
    <mergeCell ref="C52:D52"/>
    <mergeCell ref="C40:D40"/>
    <mergeCell ref="C42:D42"/>
    <mergeCell ref="C45:D45"/>
    <mergeCell ref="C48:D48"/>
    <mergeCell ref="C46:D46"/>
    <mergeCell ref="C41:D41"/>
    <mergeCell ref="C35:D35"/>
    <mergeCell ref="C36:D36"/>
    <mergeCell ref="C38:D38"/>
    <mergeCell ref="C39:D39"/>
    <mergeCell ref="C37:D37"/>
    <mergeCell ref="C31:D31"/>
    <mergeCell ref="C32:D32"/>
    <mergeCell ref="C33:D33"/>
    <mergeCell ref="C34:D34"/>
    <mergeCell ref="A7:H7"/>
    <mergeCell ref="A8:H8"/>
    <mergeCell ref="A9:H9"/>
    <mergeCell ref="A10:H10"/>
    <mergeCell ref="A17:I17"/>
    <mergeCell ref="A11:H11"/>
    <mergeCell ref="C26:D26"/>
    <mergeCell ref="A18:A22"/>
    <mergeCell ref="B18:B22"/>
    <mergeCell ref="B13:H13"/>
    <mergeCell ref="E18:E22"/>
    <mergeCell ref="C18:D22"/>
    <mergeCell ref="A12:A13"/>
    <mergeCell ref="B14:H14"/>
    <mergeCell ref="I1:J6"/>
    <mergeCell ref="C24:D24"/>
    <mergeCell ref="C23:D23"/>
    <mergeCell ref="C30:D30"/>
    <mergeCell ref="J18:J22"/>
    <mergeCell ref="I19:I22"/>
    <mergeCell ref="H19:H22"/>
    <mergeCell ref="G19:G22"/>
    <mergeCell ref="F18:I18"/>
    <mergeCell ref="F19:F22"/>
  </mergeCells>
  <printOptions/>
  <pageMargins left="0.3937007874015748" right="0.3937007874015748" top="0.3937007874015748" bottom="0.1968503937007874" header="0" footer="0"/>
  <pageSetup fitToHeight="0" fitToWidth="1" horizontalDpi="600" verticalDpi="600" orientation="landscape" pageOrder="overThenDown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Y156"/>
  <sheetViews>
    <sheetView showGridLines="0" showZeros="0" workbookViewId="0" topLeftCell="A76">
      <selection activeCell="K68" sqref="K6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5.375" style="0" customWidth="1"/>
    <col min="4" max="4" width="9.25390625" style="0" customWidth="1"/>
    <col min="5" max="5" width="13.25390625" style="0" customWidth="1"/>
    <col min="6" max="6" width="12.00390625" style="0" customWidth="1"/>
    <col min="7" max="7" width="12.25390625" style="0" customWidth="1"/>
    <col min="8" max="8" width="11.00390625" style="0" customWidth="1"/>
    <col min="9" max="9" width="10.625" style="0" customWidth="1"/>
    <col min="10" max="10" width="11.75390625" style="0" customWidth="1"/>
    <col min="11" max="11" width="12.00390625" style="0" customWidth="1"/>
    <col min="12" max="12" width="12.25390625" style="0" customWidth="1"/>
    <col min="13" max="13" width="0.2421875" style="0" hidden="1" customWidth="1"/>
    <col min="14" max="21" width="9.125" style="0" hidden="1" customWidth="1"/>
    <col min="22" max="22" width="0.12890625" style="0" hidden="1" customWidth="1"/>
    <col min="23" max="24" width="9.125" style="0" hidden="1" customWidth="1"/>
  </cols>
  <sheetData>
    <row r="1" spans="2:25" ht="15" customHeight="1">
      <c r="B1" s="9"/>
      <c r="C1" s="116"/>
      <c r="D1" s="6"/>
      <c r="E1" s="115"/>
      <c r="F1" s="5"/>
      <c r="G1" s="5"/>
      <c r="H1" s="5"/>
      <c r="I1" s="5" t="s">
        <v>380</v>
      </c>
      <c r="J1" s="5" t="s">
        <v>299</v>
      </c>
      <c r="K1" s="165" t="s">
        <v>381</v>
      </c>
      <c r="L1" s="165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12" ht="13.5" customHeight="1" thickBot="1">
      <c r="A2" s="11"/>
      <c r="B2" s="11"/>
      <c r="C2" s="13"/>
      <c r="D2" s="13"/>
      <c r="E2" s="12"/>
      <c r="F2" s="12"/>
      <c r="G2" s="12"/>
      <c r="H2" s="12"/>
      <c r="I2" s="12"/>
      <c r="J2" s="12"/>
      <c r="K2" s="12"/>
      <c r="L2" s="10"/>
    </row>
    <row r="3" spans="1:12" ht="12.75" customHeight="1">
      <c r="A3" s="193" t="s">
        <v>4</v>
      </c>
      <c r="B3" s="196" t="s">
        <v>21</v>
      </c>
      <c r="C3" s="199" t="s">
        <v>41</v>
      </c>
      <c r="D3" s="200"/>
      <c r="E3" s="173" t="s">
        <v>31</v>
      </c>
      <c r="F3" s="173" t="s">
        <v>25</v>
      </c>
      <c r="G3" s="182" t="s">
        <v>5</v>
      </c>
      <c r="H3" s="189"/>
      <c r="I3" s="189"/>
      <c r="J3" s="190"/>
      <c r="K3" s="182" t="s">
        <v>26</v>
      </c>
      <c r="L3" s="183"/>
    </row>
    <row r="4" spans="1:12" ht="12.75" customHeight="1">
      <c r="A4" s="194"/>
      <c r="B4" s="197"/>
      <c r="C4" s="201"/>
      <c r="D4" s="202"/>
      <c r="E4" s="174"/>
      <c r="F4" s="174"/>
      <c r="G4" s="184"/>
      <c r="H4" s="191"/>
      <c r="I4" s="191"/>
      <c r="J4" s="192"/>
      <c r="K4" s="184"/>
      <c r="L4" s="185"/>
    </row>
    <row r="5" spans="1:12" ht="9.75" customHeight="1">
      <c r="A5" s="194"/>
      <c r="B5" s="197"/>
      <c r="C5" s="201"/>
      <c r="D5" s="202"/>
      <c r="E5" s="174"/>
      <c r="F5" s="174"/>
      <c r="G5" s="179" t="s">
        <v>39</v>
      </c>
      <c r="H5" s="179" t="s">
        <v>22</v>
      </c>
      <c r="I5" s="179" t="s">
        <v>23</v>
      </c>
      <c r="J5" s="186" t="s">
        <v>6</v>
      </c>
      <c r="K5" s="179" t="s">
        <v>30</v>
      </c>
      <c r="L5" s="176" t="s">
        <v>29</v>
      </c>
    </row>
    <row r="6" spans="1:12" ht="12" customHeight="1">
      <c r="A6" s="194"/>
      <c r="B6" s="197"/>
      <c r="C6" s="201"/>
      <c r="D6" s="202"/>
      <c r="E6" s="174"/>
      <c r="F6" s="174"/>
      <c r="G6" s="174"/>
      <c r="H6" s="180"/>
      <c r="I6" s="180"/>
      <c r="J6" s="187"/>
      <c r="K6" s="174"/>
      <c r="L6" s="177"/>
    </row>
    <row r="7" spans="1:12" ht="12.75" customHeight="1">
      <c r="A7" s="195"/>
      <c r="B7" s="198"/>
      <c r="C7" s="203"/>
      <c r="D7" s="204"/>
      <c r="E7" s="175"/>
      <c r="F7" s="175"/>
      <c r="G7" s="175"/>
      <c r="H7" s="181"/>
      <c r="I7" s="181"/>
      <c r="J7" s="188"/>
      <c r="K7" s="175"/>
      <c r="L7" s="178"/>
    </row>
    <row r="8" spans="1:12" ht="13.5" customHeight="1" thickBot="1">
      <c r="A8" s="16">
        <v>1</v>
      </c>
      <c r="B8" s="17">
        <v>2</v>
      </c>
      <c r="C8" s="205">
        <v>3</v>
      </c>
      <c r="D8" s="206"/>
      <c r="E8" s="18" t="s">
        <v>1</v>
      </c>
      <c r="F8" s="19" t="s">
        <v>2</v>
      </c>
      <c r="G8" s="19" t="s">
        <v>7</v>
      </c>
      <c r="H8" s="18" t="s">
        <v>8</v>
      </c>
      <c r="I8" s="18" t="s">
        <v>9</v>
      </c>
      <c r="J8" s="18" t="s">
        <v>10</v>
      </c>
      <c r="K8" s="21" t="s">
        <v>11</v>
      </c>
      <c r="L8" s="20" t="s">
        <v>13</v>
      </c>
    </row>
    <row r="9" spans="1:21" ht="12.75">
      <c r="A9" s="24" t="s">
        <v>51</v>
      </c>
      <c r="B9" s="25" t="s">
        <v>52</v>
      </c>
      <c r="C9" s="168" t="s">
        <v>49</v>
      </c>
      <c r="D9" s="169"/>
      <c r="E9" s="117">
        <f>E11+E30+E36+E40+E49+E126+E132+E136+E139</f>
        <v>186838019.53</v>
      </c>
      <c r="F9" s="26">
        <f>F11+F30+F36+F40+F49+F126+F132+F136+F139</f>
        <v>12510200.25</v>
      </c>
      <c r="G9" s="26">
        <f>G11+G30+G36+G40+G49+G126+G132+G136+G139</f>
        <v>12437917.66</v>
      </c>
      <c r="H9" s="26"/>
      <c r="I9" s="26"/>
      <c r="J9" s="26">
        <f>J11+J30+J36+J40+J49+J126+J132+J136+J139</f>
        <v>12437917.66</v>
      </c>
      <c r="K9" s="26">
        <f aca="true" t="shared" si="0" ref="K9:L28">E9-F9</f>
        <v>174327819.28</v>
      </c>
      <c r="L9" s="26">
        <f t="shared" si="0"/>
        <v>72282.58999999985</v>
      </c>
      <c r="M9" s="26">
        <f aca="true" t="shared" si="1" ref="M9:U9">M11+M31+M36+M40+M49+M133+M136+M139</f>
        <v>0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6">
        <f t="shared" si="1"/>
        <v>0</v>
      </c>
    </row>
    <row r="10" spans="1:12" ht="12.75">
      <c r="A10" s="27" t="s">
        <v>50</v>
      </c>
      <c r="B10" s="28"/>
      <c r="C10" s="166"/>
      <c r="D10" s="167"/>
      <c r="E10" s="118"/>
      <c r="F10" s="29"/>
      <c r="G10" s="29"/>
      <c r="H10" s="29"/>
      <c r="I10" s="29"/>
      <c r="J10" s="26"/>
      <c r="K10" s="26">
        <f t="shared" si="0"/>
        <v>0</v>
      </c>
      <c r="L10" s="26">
        <f t="shared" si="0"/>
        <v>0</v>
      </c>
    </row>
    <row r="11" spans="1:12" ht="12.75">
      <c r="A11" s="24" t="s">
        <v>53</v>
      </c>
      <c r="B11" s="25" t="s">
        <v>52</v>
      </c>
      <c r="C11" s="168" t="s">
        <v>156</v>
      </c>
      <c r="D11" s="169"/>
      <c r="E11" s="117">
        <f>SUM(E12+E14+E16+E18+E21)</f>
        <v>1164070</v>
      </c>
      <c r="F11" s="26">
        <f>SUM(F12+F14+F16+F18+F21)</f>
        <v>335190</v>
      </c>
      <c r="G11" s="93">
        <f>SUM(G12+G14+G16+G18+G21)</f>
        <v>335190</v>
      </c>
      <c r="H11" s="26">
        <f>H12+H14+H16+H18+H21</f>
        <v>0</v>
      </c>
      <c r="I11" s="26">
        <f>I12+I14+I16+I18+I21</f>
        <v>0</v>
      </c>
      <c r="J11" s="26">
        <f>G11</f>
        <v>335190</v>
      </c>
      <c r="K11" s="26">
        <f t="shared" si="0"/>
        <v>828880</v>
      </c>
      <c r="L11" s="26">
        <f t="shared" si="0"/>
        <v>0</v>
      </c>
    </row>
    <row r="12" spans="1:12" ht="45">
      <c r="A12" s="24" t="s">
        <v>57</v>
      </c>
      <c r="B12" s="25" t="s">
        <v>52</v>
      </c>
      <c r="C12" s="168" t="s">
        <v>157</v>
      </c>
      <c r="D12" s="169"/>
      <c r="E12" s="117">
        <f>SUM(E13)</f>
        <v>14000</v>
      </c>
      <c r="F12" s="26">
        <f>SUM(F13)</f>
        <v>14000</v>
      </c>
      <c r="G12" s="26">
        <f>SUM(G13)</f>
        <v>14000</v>
      </c>
      <c r="H12" s="26">
        <f>SUM(H13)</f>
        <v>0</v>
      </c>
      <c r="I12" s="26">
        <f>SUM(I13)</f>
        <v>0</v>
      </c>
      <c r="J12" s="26">
        <f aca="true" t="shared" si="2" ref="J12:J29">G12</f>
        <v>14000</v>
      </c>
      <c r="K12" s="26">
        <f t="shared" si="0"/>
        <v>0</v>
      </c>
      <c r="L12" s="26">
        <f t="shared" si="0"/>
        <v>0</v>
      </c>
    </row>
    <row r="13" spans="1:12" ht="12.75">
      <c r="A13" s="27" t="s">
        <v>55</v>
      </c>
      <c r="B13" s="28" t="s">
        <v>52</v>
      </c>
      <c r="C13" s="166" t="s">
        <v>307</v>
      </c>
      <c r="D13" s="167"/>
      <c r="E13" s="118">
        <v>14000</v>
      </c>
      <c r="F13" s="29">
        <v>14000</v>
      </c>
      <c r="G13" s="29">
        <v>14000</v>
      </c>
      <c r="H13" s="29"/>
      <c r="I13" s="29"/>
      <c r="J13" s="26">
        <f t="shared" si="2"/>
        <v>14000</v>
      </c>
      <c r="K13" s="26">
        <f t="shared" si="0"/>
        <v>0</v>
      </c>
      <c r="L13" s="26">
        <f t="shared" si="0"/>
        <v>0</v>
      </c>
    </row>
    <row r="14" spans="1:12" ht="33.75">
      <c r="A14" s="24" t="s">
        <v>58</v>
      </c>
      <c r="B14" s="25" t="s">
        <v>52</v>
      </c>
      <c r="C14" s="168" t="s">
        <v>158</v>
      </c>
      <c r="D14" s="169"/>
      <c r="E14" s="117">
        <f>SUM(E15)</f>
        <v>552500</v>
      </c>
      <c r="F14" s="41">
        <f>SUM(F15)</f>
        <v>100000</v>
      </c>
      <c r="G14" s="41">
        <f>SUM(G15)</f>
        <v>100000</v>
      </c>
      <c r="H14" s="41">
        <f>SUM(H15)</f>
        <v>0</v>
      </c>
      <c r="I14" s="41">
        <f>SUM(I15)</f>
        <v>0</v>
      </c>
      <c r="J14" s="26">
        <f t="shared" si="2"/>
        <v>100000</v>
      </c>
      <c r="K14" s="26">
        <f t="shared" si="0"/>
        <v>452500</v>
      </c>
      <c r="L14" s="26">
        <f t="shared" si="0"/>
        <v>0</v>
      </c>
    </row>
    <row r="15" spans="1:12" ht="12.75">
      <c r="A15" s="27" t="s">
        <v>55</v>
      </c>
      <c r="B15" s="28" t="s">
        <v>52</v>
      </c>
      <c r="C15" s="166" t="s">
        <v>308</v>
      </c>
      <c r="D15" s="167"/>
      <c r="E15" s="118">
        <v>552500</v>
      </c>
      <c r="F15" s="29">
        <v>100000</v>
      </c>
      <c r="G15" s="29">
        <v>100000</v>
      </c>
      <c r="H15" s="29">
        <v>0</v>
      </c>
      <c r="I15" s="29">
        <v>0</v>
      </c>
      <c r="J15" s="26">
        <f t="shared" si="2"/>
        <v>100000</v>
      </c>
      <c r="K15" s="26">
        <f t="shared" si="0"/>
        <v>452500</v>
      </c>
      <c r="L15" s="26">
        <f t="shared" si="0"/>
        <v>0</v>
      </c>
    </row>
    <row r="16" spans="1:12" ht="12.75">
      <c r="A16" s="31" t="s">
        <v>188</v>
      </c>
      <c r="B16" s="28"/>
      <c r="C16" s="168" t="s">
        <v>189</v>
      </c>
      <c r="D16" s="169"/>
      <c r="E16" s="117">
        <f>SUM(E17)</f>
        <v>0</v>
      </c>
      <c r="F16" s="41">
        <f>SUM(F17)</f>
        <v>0</v>
      </c>
      <c r="G16" s="41">
        <f>SUM(G17)</f>
        <v>0</v>
      </c>
      <c r="H16" s="42">
        <f>SUM(H17)</f>
        <v>0</v>
      </c>
      <c r="I16" s="42">
        <f>SUM(I17)</f>
        <v>0</v>
      </c>
      <c r="J16" s="26">
        <f t="shared" si="2"/>
        <v>0</v>
      </c>
      <c r="K16" s="26">
        <f t="shared" si="0"/>
        <v>0</v>
      </c>
      <c r="L16" s="26">
        <f t="shared" si="0"/>
        <v>0</v>
      </c>
    </row>
    <row r="17" spans="1:12" ht="12.75">
      <c r="A17" s="27" t="s">
        <v>197</v>
      </c>
      <c r="B17" s="28"/>
      <c r="C17" s="166" t="s">
        <v>195</v>
      </c>
      <c r="D17" s="167"/>
      <c r="E17" s="118">
        <v>0</v>
      </c>
      <c r="F17" s="29">
        <v>0</v>
      </c>
      <c r="G17" s="29">
        <v>0</v>
      </c>
      <c r="H17" s="29"/>
      <c r="I17" s="29"/>
      <c r="J17" s="26">
        <f t="shared" si="2"/>
        <v>0</v>
      </c>
      <c r="K17" s="26">
        <f t="shared" si="0"/>
        <v>0</v>
      </c>
      <c r="L17" s="26">
        <f t="shared" si="0"/>
        <v>0</v>
      </c>
    </row>
    <row r="18" spans="1:12" ht="12.75">
      <c r="A18" s="24" t="s">
        <v>59</v>
      </c>
      <c r="B18" s="25" t="s">
        <v>52</v>
      </c>
      <c r="C18" s="168" t="s">
        <v>159</v>
      </c>
      <c r="D18" s="169"/>
      <c r="E18" s="117">
        <f>SUM(E19:E20)</f>
        <v>50000</v>
      </c>
      <c r="F18" s="41">
        <f>SUM(F20)</f>
        <v>0</v>
      </c>
      <c r="G18" s="41">
        <f>SUM(G20)</f>
        <v>0</v>
      </c>
      <c r="H18" s="41">
        <f>SUM(H20)</f>
        <v>0</v>
      </c>
      <c r="I18" s="41">
        <f>SUM(I20)</f>
        <v>0</v>
      </c>
      <c r="J18" s="26">
        <f t="shared" si="2"/>
        <v>0</v>
      </c>
      <c r="K18" s="26">
        <f t="shared" si="0"/>
        <v>50000</v>
      </c>
      <c r="L18" s="26">
        <f t="shared" si="0"/>
        <v>0</v>
      </c>
    </row>
    <row r="19" spans="1:12" ht="12.75">
      <c r="A19" s="27" t="s">
        <v>56</v>
      </c>
      <c r="B19" s="25"/>
      <c r="C19" s="166" t="s">
        <v>288</v>
      </c>
      <c r="D19" s="169"/>
      <c r="E19" s="118">
        <v>0</v>
      </c>
      <c r="F19" s="40"/>
      <c r="G19" s="40"/>
      <c r="H19" s="43"/>
      <c r="I19" s="43"/>
      <c r="J19" s="26">
        <f t="shared" si="2"/>
        <v>0</v>
      </c>
      <c r="K19" s="26">
        <f t="shared" si="0"/>
        <v>0</v>
      </c>
      <c r="L19" s="26">
        <f t="shared" si="0"/>
        <v>0</v>
      </c>
    </row>
    <row r="20" spans="1:12" ht="12.75">
      <c r="A20" s="27" t="s">
        <v>56</v>
      </c>
      <c r="B20" s="28" t="s">
        <v>52</v>
      </c>
      <c r="C20" s="166" t="s">
        <v>196</v>
      </c>
      <c r="D20" s="167"/>
      <c r="E20" s="118">
        <v>50000</v>
      </c>
      <c r="F20" s="29">
        <v>0</v>
      </c>
      <c r="G20" s="29"/>
      <c r="H20" s="29"/>
      <c r="I20" s="29"/>
      <c r="J20" s="26">
        <f t="shared" si="2"/>
        <v>0</v>
      </c>
      <c r="K20" s="26">
        <f t="shared" si="0"/>
        <v>50000</v>
      </c>
      <c r="L20" s="26">
        <f t="shared" si="0"/>
        <v>0</v>
      </c>
    </row>
    <row r="21" spans="1:12" ht="12.75">
      <c r="A21" s="24" t="s">
        <v>60</v>
      </c>
      <c r="B21" s="25" t="s">
        <v>52</v>
      </c>
      <c r="C21" s="168" t="s">
        <v>160</v>
      </c>
      <c r="D21" s="169"/>
      <c r="E21" s="117">
        <f>SUM(E22:E29)</f>
        <v>547570</v>
      </c>
      <c r="F21" s="41">
        <f>SUM(F22:F29)</f>
        <v>221190</v>
      </c>
      <c r="G21" s="41">
        <f>SUM(G22:G29)</f>
        <v>221190</v>
      </c>
      <c r="H21" s="41">
        <f>SUM(H22:H29)</f>
        <v>0</v>
      </c>
      <c r="I21" s="41">
        <f>SUM(I22:I29)</f>
        <v>0</v>
      </c>
      <c r="J21" s="26">
        <f t="shared" si="2"/>
        <v>221190</v>
      </c>
      <c r="K21" s="26">
        <f t="shared" si="0"/>
        <v>326380</v>
      </c>
      <c r="L21" s="26">
        <f t="shared" si="0"/>
        <v>0</v>
      </c>
    </row>
    <row r="22" spans="1:12" ht="22.5">
      <c r="A22" s="27" t="s">
        <v>54</v>
      </c>
      <c r="B22" s="25"/>
      <c r="C22" s="166" t="s">
        <v>255</v>
      </c>
      <c r="D22" s="169"/>
      <c r="E22" s="118"/>
      <c r="F22" s="40">
        <v>0</v>
      </c>
      <c r="G22" s="40">
        <v>0</v>
      </c>
      <c r="H22" s="43"/>
      <c r="I22" s="43"/>
      <c r="J22" s="26">
        <f t="shared" si="2"/>
        <v>0</v>
      </c>
      <c r="K22" s="26">
        <f t="shared" si="0"/>
        <v>0</v>
      </c>
      <c r="L22" s="26">
        <f t="shared" si="0"/>
        <v>0</v>
      </c>
    </row>
    <row r="23" spans="1:12" ht="27.75" customHeight="1">
      <c r="A23" s="27" t="s">
        <v>54</v>
      </c>
      <c r="B23" s="25"/>
      <c r="C23" s="166" t="s">
        <v>365</v>
      </c>
      <c r="D23" s="169"/>
      <c r="E23" s="118">
        <v>20150</v>
      </c>
      <c r="F23" s="40">
        <v>20150</v>
      </c>
      <c r="G23" s="40">
        <v>20150</v>
      </c>
      <c r="H23" s="43"/>
      <c r="I23" s="43"/>
      <c r="J23" s="26"/>
      <c r="K23" s="26"/>
      <c r="L23" s="26"/>
    </row>
    <row r="24" spans="1:12" ht="22.5">
      <c r="A24" s="27" t="s">
        <v>54</v>
      </c>
      <c r="B24" s="25"/>
      <c r="C24" s="166" t="s">
        <v>309</v>
      </c>
      <c r="D24" s="169"/>
      <c r="E24" s="118">
        <v>31740</v>
      </c>
      <c r="F24" s="40">
        <v>30340</v>
      </c>
      <c r="G24" s="40">
        <v>30340</v>
      </c>
      <c r="H24" s="41"/>
      <c r="I24" s="41"/>
      <c r="J24" s="26">
        <f t="shared" si="2"/>
        <v>30340</v>
      </c>
      <c r="K24" s="26">
        <f t="shared" si="0"/>
        <v>1400</v>
      </c>
      <c r="L24" s="26">
        <f t="shared" si="0"/>
        <v>0</v>
      </c>
    </row>
    <row r="25" spans="1:12" ht="22.5">
      <c r="A25" s="102" t="s">
        <v>277</v>
      </c>
      <c r="B25" s="25"/>
      <c r="C25" s="166" t="s">
        <v>276</v>
      </c>
      <c r="D25" s="169"/>
      <c r="E25" s="118">
        <v>10000</v>
      </c>
      <c r="F25" s="40"/>
      <c r="G25" s="40"/>
      <c r="H25" s="41"/>
      <c r="I25" s="41"/>
      <c r="J25" s="26">
        <f t="shared" si="2"/>
        <v>0</v>
      </c>
      <c r="K25" s="26">
        <f t="shared" si="0"/>
        <v>10000</v>
      </c>
      <c r="L25" s="26">
        <f t="shared" si="0"/>
        <v>0</v>
      </c>
    </row>
    <row r="26" spans="1:12" ht="12.75">
      <c r="A26" s="102" t="s">
        <v>55</v>
      </c>
      <c r="B26" s="25"/>
      <c r="C26" s="166" t="s">
        <v>310</v>
      </c>
      <c r="D26" s="169"/>
      <c r="E26" s="118">
        <v>400000</v>
      </c>
      <c r="F26" s="40">
        <v>150000</v>
      </c>
      <c r="G26" s="40">
        <v>150000</v>
      </c>
      <c r="H26" s="43"/>
      <c r="I26" s="43"/>
      <c r="J26" s="26">
        <f t="shared" si="2"/>
        <v>150000</v>
      </c>
      <c r="K26" s="26">
        <f t="shared" si="0"/>
        <v>250000</v>
      </c>
      <c r="L26" s="26">
        <f t="shared" si="0"/>
        <v>0</v>
      </c>
    </row>
    <row r="27" spans="1:12" ht="12.75">
      <c r="A27" s="102" t="s">
        <v>200</v>
      </c>
      <c r="B27" s="25"/>
      <c r="C27" s="166" t="s">
        <v>366</v>
      </c>
      <c r="D27" s="169"/>
      <c r="E27" s="118">
        <v>2110</v>
      </c>
      <c r="F27" s="40"/>
      <c r="G27" s="40"/>
      <c r="H27" s="43"/>
      <c r="I27" s="43"/>
      <c r="J27" s="26"/>
      <c r="K27" s="26">
        <f t="shared" si="0"/>
        <v>2110</v>
      </c>
      <c r="L27" s="26"/>
    </row>
    <row r="28" spans="1:12" ht="33.75">
      <c r="A28" s="102" t="s">
        <v>201</v>
      </c>
      <c r="B28" s="25"/>
      <c r="C28" s="166" t="s">
        <v>367</v>
      </c>
      <c r="D28" s="169"/>
      <c r="E28" s="118">
        <v>770</v>
      </c>
      <c r="F28" s="40"/>
      <c r="G28" s="40"/>
      <c r="H28" s="43"/>
      <c r="I28" s="43"/>
      <c r="J28" s="26"/>
      <c r="K28" s="26">
        <f t="shared" si="0"/>
        <v>770</v>
      </c>
      <c r="L28" s="26"/>
    </row>
    <row r="29" spans="1:12" ht="12.75">
      <c r="A29" s="102" t="s">
        <v>351</v>
      </c>
      <c r="B29" s="25"/>
      <c r="C29" s="166" t="s">
        <v>311</v>
      </c>
      <c r="D29" s="169"/>
      <c r="E29" s="118">
        <v>82800</v>
      </c>
      <c r="F29" s="40">
        <v>20700</v>
      </c>
      <c r="G29" s="40">
        <v>20700</v>
      </c>
      <c r="H29" s="41"/>
      <c r="I29" s="41"/>
      <c r="J29" s="26">
        <f t="shared" si="2"/>
        <v>20700</v>
      </c>
      <c r="K29" s="26">
        <f aca="true" t="shared" si="3" ref="K29:L96">E29-F29</f>
        <v>62100</v>
      </c>
      <c r="L29" s="26">
        <f t="shared" si="3"/>
        <v>0</v>
      </c>
    </row>
    <row r="30" spans="1:12" s="100" customFormat="1" ht="12.75">
      <c r="A30" s="95" t="s">
        <v>360</v>
      </c>
      <c r="B30" s="99"/>
      <c r="C30" s="168" t="s">
        <v>316</v>
      </c>
      <c r="D30" s="169"/>
      <c r="E30" s="117">
        <f aca="true" t="shared" si="4" ref="E30:J30">E31</f>
        <v>747080</v>
      </c>
      <c r="F30" s="41">
        <f t="shared" si="4"/>
        <v>162763.04</v>
      </c>
      <c r="G30" s="41">
        <f t="shared" si="4"/>
        <v>125741.6</v>
      </c>
      <c r="H30" s="94">
        <f t="shared" si="4"/>
        <v>0</v>
      </c>
      <c r="I30" s="94">
        <f t="shared" si="4"/>
        <v>0</v>
      </c>
      <c r="J30" s="94">
        <f t="shared" si="4"/>
        <v>125741.6</v>
      </c>
      <c r="K30" s="26">
        <f t="shared" si="3"/>
        <v>584316.96</v>
      </c>
      <c r="L30" s="26">
        <f t="shared" si="3"/>
        <v>37021.44</v>
      </c>
    </row>
    <row r="31" spans="1:12" ht="12.75">
      <c r="A31" s="31" t="s">
        <v>183</v>
      </c>
      <c r="B31" s="28"/>
      <c r="C31" s="168" t="s">
        <v>182</v>
      </c>
      <c r="D31" s="167"/>
      <c r="E31" s="117">
        <f aca="true" t="shared" si="5" ref="E31:J31">SUM(E32:E35)</f>
        <v>747080</v>
      </c>
      <c r="F31" s="41">
        <f t="shared" si="5"/>
        <v>162763.04</v>
      </c>
      <c r="G31" s="41">
        <f t="shared" si="5"/>
        <v>125741.6</v>
      </c>
      <c r="H31" s="42">
        <f t="shared" si="5"/>
        <v>0</v>
      </c>
      <c r="I31" s="42">
        <f t="shared" si="5"/>
        <v>0</v>
      </c>
      <c r="J31" s="42">
        <f t="shared" si="5"/>
        <v>125741.6</v>
      </c>
      <c r="K31" s="26">
        <f t="shared" si="3"/>
        <v>584316.96</v>
      </c>
      <c r="L31" s="26">
        <f t="shared" si="3"/>
        <v>37021.44</v>
      </c>
    </row>
    <row r="32" spans="1:12" ht="22.5">
      <c r="A32" s="102" t="s">
        <v>198</v>
      </c>
      <c r="B32" s="96"/>
      <c r="C32" s="166" t="s">
        <v>312</v>
      </c>
      <c r="D32" s="167"/>
      <c r="E32" s="118">
        <v>480000</v>
      </c>
      <c r="F32" s="40">
        <v>125010</v>
      </c>
      <c r="G32" s="40">
        <v>100572.92</v>
      </c>
      <c r="H32" s="97">
        <f>SUM(H33:H35)</f>
        <v>0</v>
      </c>
      <c r="I32" s="97">
        <f>SUM(I33:I35)</f>
        <v>0</v>
      </c>
      <c r="J32" s="98">
        <f aca="true" t="shared" si="6" ref="J32:J57">G32</f>
        <v>100572.92</v>
      </c>
      <c r="K32" s="26">
        <f t="shared" si="3"/>
        <v>354990</v>
      </c>
      <c r="L32" s="26">
        <f t="shared" si="3"/>
        <v>24437.08</v>
      </c>
    </row>
    <row r="33" spans="1:12" ht="33.75">
      <c r="A33" s="102" t="s">
        <v>199</v>
      </c>
      <c r="B33" s="28"/>
      <c r="C33" s="166" t="s">
        <v>313</v>
      </c>
      <c r="D33" s="167"/>
      <c r="E33" s="118">
        <v>145000</v>
      </c>
      <c r="F33" s="29">
        <v>37753.04</v>
      </c>
      <c r="G33" s="29">
        <v>25168.68</v>
      </c>
      <c r="H33" s="29"/>
      <c r="I33" s="29"/>
      <c r="J33" s="26">
        <f t="shared" si="6"/>
        <v>25168.68</v>
      </c>
      <c r="K33" s="26">
        <f t="shared" si="3"/>
        <v>107246.95999999999</v>
      </c>
      <c r="L33" s="26">
        <f t="shared" si="3"/>
        <v>12584.36</v>
      </c>
    </row>
    <row r="34" spans="1:12" ht="22.5">
      <c r="A34" s="27" t="s">
        <v>54</v>
      </c>
      <c r="B34" s="28"/>
      <c r="C34" s="166" t="s">
        <v>314</v>
      </c>
      <c r="D34" s="167"/>
      <c r="E34" s="118">
        <v>0</v>
      </c>
      <c r="F34" s="29"/>
      <c r="G34" s="29"/>
      <c r="H34" s="29"/>
      <c r="I34" s="29"/>
      <c r="J34" s="26">
        <f t="shared" si="6"/>
        <v>0</v>
      </c>
      <c r="K34" s="26">
        <f t="shared" si="3"/>
        <v>0</v>
      </c>
      <c r="L34" s="26">
        <f t="shared" si="3"/>
        <v>0</v>
      </c>
    </row>
    <row r="35" spans="1:12" ht="22.5">
      <c r="A35" s="27" t="s">
        <v>54</v>
      </c>
      <c r="B35" s="28"/>
      <c r="C35" s="166" t="s">
        <v>315</v>
      </c>
      <c r="D35" s="167"/>
      <c r="E35" s="118">
        <v>122080</v>
      </c>
      <c r="F35" s="29">
        <v>0</v>
      </c>
      <c r="G35" s="29">
        <v>0</v>
      </c>
      <c r="H35" s="29"/>
      <c r="I35" s="29"/>
      <c r="J35" s="26">
        <f t="shared" si="6"/>
        <v>0</v>
      </c>
      <c r="K35" s="26">
        <f t="shared" si="3"/>
        <v>122080</v>
      </c>
      <c r="L35" s="26">
        <f t="shared" si="3"/>
        <v>0</v>
      </c>
    </row>
    <row r="36" spans="1:12" ht="22.5">
      <c r="A36" s="24" t="s">
        <v>61</v>
      </c>
      <c r="B36" s="25" t="s">
        <v>52</v>
      </c>
      <c r="C36" s="168" t="s">
        <v>161</v>
      </c>
      <c r="D36" s="169"/>
      <c r="E36" s="117">
        <f>E37</f>
        <v>100000</v>
      </c>
      <c r="F36" s="41">
        <f>F37</f>
        <v>0</v>
      </c>
      <c r="G36" s="41">
        <f>G37</f>
        <v>0</v>
      </c>
      <c r="H36" s="41">
        <f>H37</f>
        <v>0</v>
      </c>
      <c r="I36" s="41">
        <f>I37</f>
        <v>0</v>
      </c>
      <c r="J36" s="26">
        <f t="shared" si="6"/>
        <v>0</v>
      </c>
      <c r="K36" s="26">
        <f t="shared" si="3"/>
        <v>100000</v>
      </c>
      <c r="L36" s="26">
        <f t="shared" si="3"/>
        <v>0</v>
      </c>
    </row>
    <row r="37" spans="1:12" ht="33.75">
      <c r="A37" s="24" t="s">
        <v>62</v>
      </c>
      <c r="B37" s="25" t="s">
        <v>52</v>
      </c>
      <c r="C37" s="168" t="s">
        <v>162</v>
      </c>
      <c r="D37" s="169"/>
      <c r="E37" s="117">
        <f>SUM(E38:E39)</f>
        <v>100000</v>
      </c>
      <c r="F37" s="41">
        <f>SUM(F38:F39)</f>
        <v>0</v>
      </c>
      <c r="G37" s="41">
        <f>SUM(G38:G39)</f>
        <v>0</v>
      </c>
      <c r="H37" s="41">
        <f>SUM(H38:H38)</f>
        <v>0</v>
      </c>
      <c r="I37" s="41">
        <f>SUM(I38:I38)</f>
        <v>0</v>
      </c>
      <c r="J37" s="26">
        <f t="shared" si="6"/>
        <v>0</v>
      </c>
      <c r="K37" s="26">
        <f t="shared" si="3"/>
        <v>100000</v>
      </c>
      <c r="L37" s="26">
        <f t="shared" si="3"/>
        <v>0</v>
      </c>
    </row>
    <row r="38" spans="1:12" ht="22.5">
      <c r="A38" s="27" t="s">
        <v>54</v>
      </c>
      <c r="B38" s="28" t="s">
        <v>52</v>
      </c>
      <c r="C38" s="166" t="s">
        <v>169</v>
      </c>
      <c r="D38" s="167"/>
      <c r="E38" s="118">
        <v>50000</v>
      </c>
      <c r="F38" s="29"/>
      <c r="G38" s="29"/>
      <c r="H38" s="29"/>
      <c r="I38" s="29"/>
      <c r="J38" s="26">
        <f t="shared" si="6"/>
        <v>0</v>
      </c>
      <c r="K38" s="26">
        <f t="shared" si="3"/>
        <v>50000</v>
      </c>
      <c r="L38" s="26">
        <f t="shared" si="3"/>
        <v>0</v>
      </c>
    </row>
    <row r="39" spans="1:12" ht="24" customHeight="1">
      <c r="A39" s="27" t="s">
        <v>54</v>
      </c>
      <c r="B39" s="28"/>
      <c r="C39" s="166" t="s">
        <v>368</v>
      </c>
      <c r="D39" s="167"/>
      <c r="E39" s="118">
        <v>50000</v>
      </c>
      <c r="F39" s="29"/>
      <c r="G39" s="29"/>
      <c r="H39" s="29"/>
      <c r="I39" s="29"/>
      <c r="J39" s="26"/>
      <c r="K39" s="26"/>
      <c r="L39" s="26"/>
    </row>
    <row r="40" spans="1:12" ht="15" customHeight="1">
      <c r="A40" s="24" t="s">
        <v>63</v>
      </c>
      <c r="B40" s="25" t="s">
        <v>52</v>
      </c>
      <c r="C40" s="168" t="s">
        <v>163</v>
      </c>
      <c r="D40" s="169"/>
      <c r="E40" s="117">
        <f>E41</f>
        <v>20413145.689999998</v>
      </c>
      <c r="F40" s="41">
        <f>F41</f>
        <v>2130004.07</v>
      </c>
      <c r="G40" s="41">
        <f>SUM(G41)</f>
        <v>2130004.07</v>
      </c>
      <c r="H40" s="41"/>
      <c r="I40" s="41"/>
      <c r="J40" s="26">
        <f t="shared" si="6"/>
        <v>2130004.07</v>
      </c>
      <c r="K40" s="26">
        <f t="shared" si="3"/>
        <v>18283141.619999997</v>
      </c>
      <c r="L40" s="26">
        <f t="shared" si="3"/>
        <v>0</v>
      </c>
    </row>
    <row r="41" spans="1:21" ht="12.75">
      <c r="A41" s="24" t="s">
        <v>64</v>
      </c>
      <c r="B41" s="25" t="s">
        <v>52</v>
      </c>
      <c r="C41" s="168" t="s">
        <v>164</v>
      </c>
      <c r="D41" s="169"/>
      <c r="E41" s="117">
        <f>SUM(E42:E48)</f>
        <v>20413145.689999998</v>
      </c>
      <c r="F41" s="41">
        <f>SUM(F42:F48)</f>
        <v>2130004.07</v>
      </c>
      <c r="G41" s="41">
        <f>SUM(G42:G48)</f>
        <v>2130004.07</v>
      </c>
      <c r="H41" s="41">
        <f>SUM(H44:H48)</f>
        <v>0</v>
      </c>
      <c r="I41" s="41">
        <f>SUM(I44:I48)</f>
        <v>0</v>
      </c>
      <c r="J41" s="41">
        <f>SUM(J44:J48)</f>
        <v>1798646.71</v>
      </c>
      <c r="K41" s="26">
        <f t="shared" si="3"/>
        <v>18283141.619999997</v>
      </c>
      <c r="L41" s="26">
        <f t="shared" si="3"/>
        <v>0</v>
      </c>
      <c r="M41" s="41" t="e">
        <f>M45+#REF!+M48+#REF!+#REF!+M44</f>
        <v>#REF!</v>
      </c>
      <c r="N41" s="41" t="e">
        <f aca="true" t="shared" si="7" ref="N41:U41">N45</f>
        <v>#REF!</v>
      </c>
      <c r="O41" s="41" t="e">
        <f t="shared" si="7"/>
        <v>#REF!</v>
      </c>
      <c r="P41" s="41" t="e">
        <f t="shared" si="7"/>
        <v>#REF!</v>
      </c>
      <c r="Q41" s="41" t="e">
        <f t="shared" si="7"/>
        <v>#REF!</v>
      </c>
      <c r="R41" s="41" t="e">
        <f t="shared" si="7"/>
        <v>#REF!</v>
      </c>
      <c r="S41" s="41" t="e">
        <f t="shared" si="7"/>
        <v>#REF!</v>
      </c>
      <c r="T41" s="41" t="e">
        <f t="shared" si="7"/>
        <v>#REF!</v>
      </c>
      <c r="U41" s="41" t="e">
        <f t="shared" si="7"/>
        <v>#REF!</v>
      </c>
    </row>
    <row r="42" spans="1:21" ht="22.5">
      <c r="A42" s="27" t="s">
        <v>54</v>
      </c>
      <c r="B42" s="25"/>
      <c r="C42" s="166" t="s">
        <v>369</v>
      </c>
      <c r="D42" s="167"/>
      <c r="E42" s="118">
        <v>331357.36</v>
      </c>
      <c r="F42" s="40">
        <v>331357.36</v>
      </c>
      <c r="G42" s="40">
        <v>331357.36</v>
      </c>
      <c r="H42" s="41"/>
      <c r="I42" s="41"/>
      <c r="J42" s="41"/>
      <c r="K42" s="26"/>
      <c r="L42" s="26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24" customHeight="1">
      <c r="A43" s="27" t="s">
        <v>54</v>
      </c>
      <c r="B43" s="25"/>
      <c r="C43" s="166" t="s">
        <v>370</v>
      </c>
      <c r="D43" s="167"/>
      <c r="E43" s="118">
        <v>50000</v>
      </c>
      <c r="F43" s="40"/>
      <c r="G43" s="40"/>
      <c r="H43" s="41"/>
      <c r="I43" s="41"/>
      <c r="J43" s="41"/>
      <c r="K43" s="26"/>
      <c r="L43" s="26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2.75">
      <c r="A44" s="27" t="s">
        <v>239</v>
      </c>
      <c r="B44" s="25"/>
      <c r="C44" s="166" t="s">
        <v>282</v>
      </c>
      <c r="D44" s="167"/>
      <c r="E44" s="118"/>
      <c r="F44" s="40"/>
      <c r="G44" s="40"/>
      <c r="H44" s="41"/>
      <c r="I44" s="41"/>
      <c r="J44" s="26">
        <f t="shared" si="6"/>
        <v>0</v>
      </c>
      <c r="K44" s="26">
        <f t="shared" si="3"/>
        <v>0</v>
      </c>
      <c r="L44" s="26">
        <f t="shared" si="3"/>
        <v>0</v>
      </c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27" customHeight="1">
      <c r="A45" s="27" t="s">
        <v>54</v>
      </c>
      <c r="B45" s="35"/>
      <c r="C45" s="166" t="s">
        <v>226</v>
      </c>
      <c r="D45" s="167"/>
      <c r="E45" s="118">
        <v>20031788.33</v>
      </c>
      <c r="F45" s="40">
        <v>1798646.71</v>
      </c>
      <c r="G45" s="40">
        <v>1798646.71</v>
      </c>
      <c r="H45" s="43"/>
      <c r="I45" s="43"/>
      <c r="J45" s="36">
        <f t="shared" si="6"/>
        <v>1798646.71</v>
      </c>
      <c r="K45" s="26">
        <f t="shared" si="3"/>
        <v>18233141.619999997</v>
      </c>
      <c r="L45" s="26">
        <f t="shared" si="3"/>
        <v>0</v>
      </c>
      <c r="M45" s="42" t="e">
        <f>M46+M47+#REF!+#REF!+#REF!</f>
        <v>#REF!</v>
      </c>
      <c r="N45" s="42" t="e">
        <f>N46+N47+#REF!+#REF!+#REF!</f>
        <v>#REF!</v>
      </c>
      <c r="O45" s="42" t="e">
        <f>O46+O47+#REF!+#REF!+#REF!</f>
        <v>#REF!</v>
      </c>
      <c r="P45" s="42" t="e">
        <f>P46+P47+#REF!+#REF!+#REF!</f>
        <v>#REF!</v>
      </c>
      <c r="Q45" s="42" t="e">
        <f>Q46+Q47+#REF!+#REF!+#REF!</f>
        <v>#REF!</v>
      </c>
      <c r="R45" s="42" t="e">
        <f>R46+R47+#REF!+#REF!+#REF!</f>
        <v>#REF!</v>
      </c>
      <c r="S45" s="42" t="e">
        <f>S46+S47+#REF!+#REF!+#REF!</f>
        <v>#REF!</v>
      </c>
      <c r="T45" s="42" t="e">
        <f>T46+T47+#REF!+#REF!+#REF!</f>
        <v>#REF!</v>
      </c>
      <c r="U45" s="42" t="e">
        <f>U46+U47+#REF!+#REF!+#REF!</f>
        <v>#REF!</v>
      </c>
    </row>
    <row r="46" spans="1:12" ht="27" customHeight="1">
      <c r="A46" s="27" t="s">
        <v>54</v>
      </c>
      <c r="B46" s="35"/>
      <c r="C46" s="166" t="s">
        <v>225</v>
      </c>
      <c r="D46" s="167"/>
      <c r="E46" s="118"/>
      <c r="F46" s="40"/>
      <c r="G46" s="40"/>
      <c r="H46" s="43"/>
      <c r="I46" s="43"/>
      <c r="J46" s="36">
        <f t="shared" si="6"/>
        <v>0</v>
      </c>
      <c r="K46" s="26">
        <f t="shared" si="3"/>
        <v>0</v>
      </c>
      <c r="L46" s="26">
        <f t="shared" si="3"/>
        <v>0</v>
      </c>
    </row>
    <row r="47" spans="1:12" ht="24.75" customHeight="1">
      <c r="A47" s="27" t="s">
        <v>54</v>
      </c>
      <c r="B47" s="35"/>
      <c r="C47" s="166" t="s">
        <v>317</v>
      </c>
      <c r="D47" s="167"/>
      <c r="E47" s="118"/>
      <c r="F47" s="40"/>
      <c r="G47" s="40"/>
      <c r="H47" s="43"/>
      <c r="I47" s="43"/>
      <c r="J47" s="36">
        <f t="shared" si="6"/>
        <v>0</v>
      </c>
      <c r="K47" s="26">
        <f t="shared" si="3"/>
        <v>0</v>
      </c>
      <c r="L47" s="26">
        <f t="shared" si="3"/>
        <v>0</v>
      </c>
    </row>
    <row r="48" spans="1:12" ht="29.25" customHeight="1">
      <c r="A48" s="27" t="s">
        <v>54</v>
      </c>
      <c r="B48" s="35"/>
      <c r="C48" s="166" t="s">
        <v>289</v>
      </c>
      <c r="D48" s="167"/>
      <c r="E48" s="40"/>
      <c r="F48" s="40"/>
      <c r="G48" s="40"/>
      <c r="H48" s="43"/>
      <c r="I48" s="43"/>
      <c r="J48" s="36">
        <f t="shared" si="6"/>
        <v>0</v>
      </c>
      <c r="K48" s="26">
        <f t="shared" si="3"/>
        <v>0</v>
      </c>
      <c r="L48" s="26">
        <f t="shared" si="3"/>
        <v>0</v>
      </c>
    </row>
    <row r="49" spans="1:12" ht="12.75">
      <c r="A49" s="24" t="s">
        <v>65</v>
      </c>
      <c r="B49" s="25" t="s">
        <v>52</v>
      </c>
      <c r="C49" s="168" t="s">
        <v>165</v>
      </c>
      <c r="D49" s="169"/>
      <c r="E49" s="41">
        <f aca="true" t="shared" si="8" ref="E49:J49">SUM(E50+E59+E73+E118)</f>
        <v>155041222.96</v>
      </c>
      <c r="F49" s="41">
        <f t="shared" si="8"/>
        <v>7805012.91</v>
      </c>
      <c r="G49" s="41">
        <f t="shared" si="8"/>
        <v>7769751.76</v>
      </c>
      <c r="H49" s="41">
        <f t="shared" si="8"/>
        <v>0</v>
      </c>
      <c r="I49" s="41">
        <f t="shared" si="8"/>
        <v>0</v>
      </c>
      <c r="J49" s="41">
        <f t="shared" si="8"/>
        <v>7769751.76</v>
      </c>
      <c r="K49" s="26">
        <f t="shared" si="3"/>
        <v>147236210.05</v>
      </c>
      <c r="L49" s="26">
        <f t="shared" si="3"/>
        <v>35261.15000000037</v>
      </c>
    </row>
    <row r="50" spans="1:12" ht="12.75">
      <c r="A50" s="24" t="s">
        <v>67</v>
      </c>
      <c r="B50" s="25" t="s">
        <v>52</v>
      </c>
      <c r="C50" s="168" t="s">
        <v>166</v>
      </c>
      <c r="D50" s="169"/>
      <c r="E50" s="41">
        <f aca="true" t="shared" si="9" ref="E50:J50">SUM(E51:E58)</f>
        <v>122767363.75000001</v>
      </c>
      <c r="F50" s="41">
        <f t="shared" si="9"/>
        <v>611038.24</v>
      </c>
      <c r="G50" s="41">
        <f t="shared" si="9"/>
        <v>611038.24</v>
      </c>
      <c r="H50" s="41">
        <f t="shared" si="9"/>
        <v>0</v>
      </c>
      <c r="I50" s="41">
        <f t="shared" si="9"/>
        <v>0</v>
      </c>
      <c r="J50" s="41">
        <f t="shared" si="9"/>
        <v>611038.24</v>
      </c>
      <c r="K50" s="26">
        <f t="shared" si="3"/>
        <v>122156325.51000002</v>
      </c>
      <c r="L50" s="26">
        <f t="shared" si="3"/>
        <v>0</v>
      </c>
    </row>
    <row r="51" spans="1:12" ht="22.5">
      <c r="A51" s="27" t="s">
        <v>54</v>
      </c>
      <c r="B51" s="35"/>
      <c r="C51" s="166" t="s">
        <v>285</v>
      </c>
      <c r="D51" s="167"/>
      <c r="E51" s="40">
        <v>32250</v>
      </c>
      <c r="F51" s="40">
        <v>32250</v>
      </c>
      <c r="G51" s="40">
        <v>32250</v>
      </c>
      <c r="H51" s="43">
        <f>SUM(H53:H55:H52)</f>
        <v>0</v>
      </c>
      <c r="I51" s="43">
        <f>SUM(I53:I55:I52)</f>
        <v>0</v>
      </c>
      <c r="J51" s="36">
        <f t="shared" si="6"/>
        <v>32250</v>
      </c>
      <c r="K51" s="26">
        <f t="shared" si="3"/>
        <v>0</v>
      </c>
      <c r="L51" s="26">
        <f t="shared" si="3"/>
        <v>0</v>
      </c>
    </row>
    <row r="52" spans="1:12" ht="22.5">
      <c r="A52" s="27" t="s">
        <v>54</v>
      </c>
      <c r="B52" s="35"/>
      <c r="C52" s="166" t="s">
        <v>284</v>
      </c>
      <c r="D52" s="167"/>
      <c r="E52" s="40">
        <v>4760000</v>
      </c>
      <c r="F52" s="40"/>
      <c r="G52" s="40"/>
      <c r="H52" s="43"/>
      <c r="I52" s="43"/>
      <c r="J52" s="36">
        <f t="shared" si="6"/>
        <v>0</v>
      </c>
      <c r="K52" s="26">
        <f t="shared" si="3"/>
        <v>4760000</v>
      </c>
      <c r="L52" s="26">
        <f t="shared" si="3"/>
        <v>0</v>
      </c>
    </row>
    <row r="53" spans="1:12" ht="16.5" customHeight="1">
      <c r="A53" s="102" t="s">
        <v>352</v>
      </c>
      <c r="B53" s="35"/>
      <c r="C53" s="166" t="s">
        <v>283</v>
      </c>
      <c r="D53" s="167"/>
      <c r="E53" s="40">
        <v>217750</v>
      </c>
      <c r="F53" s="29">
        <v>67588.24</v>
      </c>
      <c r="G53" s="29">
        <v>67588.24</v>
      </c>
      <c r="H53" s="36"/>
      <c r="I53" s="36"/>
      <c r="J53" s="36">
        <f t="shared" si="6"/>
        <v>67588.24</v>
      </c>
      <c r="K53" s="26">
        <f t="shared" si="3"/>
        <v>150161.76</v>
      </c>
      <c r="L53" s="26">
        <f t="shared" si="3"/>
        <v>0</v>
      </c>
    </row>
    <row r="54" spans="1:12" ht="37.5" customHeight="1">
      <c r="A54" s="102" t="s">
        <v>353</v>
      </c>
      <c r="B54" s="35"/>
      <c r="C54" s="166" t="s">
        <v>290</v>
      </c>
      <c r="D54" s="167"/>
      <c r="E54" s="40">
        <v>56597273.17</v>
      </c>
      <c r="F54" s="29"/>
      <c r="G54" s="29"/>
      <c r="H54" s="36"/>
      <c r="I54" s="36"/>
      <c r="J54" s="36">
        <f t="shared" si="6"/>
        <v>0</v>
      </c>
      <c r="K54" s="26">
        <f t="shared" si="3"/>
        <v>56597273.17</v>
      </c>
      <c r="L54" s="26">
        <f t="shared" si="3"/>
        <v>0</v>
      </c>
    </row>
    <row r="55" spans="1:12" ht="36.75" customHeight="1">
      <c r="A55" s="102" t="s">
        <v>353</v>
      </c>
      <c r="B55" s="35"/>
      <c r="C55" s="166" t="s">
        <v>318</v>
      </c>
      <c r="D55" s="167"/>
      <c r="E55" s="40">
        <v>45640813.32</v>
      </c>
      <c r="F55" s="29"/>
      <c r="G55" s="29"/>
      <c r="H55" s="36"/>
      <c r="I55" s="36"/>
      <c r="J55" s="36">
        <f t="shared" si="6"/>
        <v>0</v>
      </c>
      <c r="K55" s="26">
        <f t="shared" si="3"/>
        <v>45640813.32</v>
      </c>
      <c r="L55" s="26">
        <f t="shared" si="3"/>
        <v>0</v>
      </c>
    </row>
    <row r="56" spans="1:12" ht="15.75" customHeight="1">
      <c r="A56" s="102" t="s">
        <v>239</v>
      </c>
      <c r="B56" s="35"/>
      <c r="C56" s="166" t="s">
        <v>319</v>
      </c>
      <c r="D56" s="167"/>
      <c r="E56" s="40">
        <v>88437</v>
      </c>
      <c r="F56" s="40">
        <v>88437</v>
      </c>
      <c r="G56" s="40">
        <v>88437</v>
      </c>
      <c r="H56" s="43">
        <f>SUM(H57:H58)</f>
        <v>0</v>
      </c>
      <c r="I56" s="43">
        <f>SUM(I57:I58)</f>
        <v>0</v>
      </c>
      <c r="J56" s="36">
        <f t="shared" si="6"/>
        <v>88437</v>
      </c>
      <c r="K56" s="26">
        <f t="shared" si="3"/>
        <v>0</v>
      </c>
      <c r="L56" s="26">
        <f t="shared" si="3"/>
        <v>0</v>
      </c>
    </row>
    <row r="57" spans="1:12" ht="36" customHeight="1">
      <c r="A57" s="102" t="s">
        <v>353</v>
      </c>
      <c r="B57" s="35"/>
      <c r="C57" s="166" t="s">
        <v>259</v>
      </c>
      <c r="D57" s="167"/>
      <c r="E57" s="40">
        <v>15008077.26</v>
      </c>
      <c r="F57" s="40"/>
      <c r="G57" s="40"/>
      <c r="H57" s="43"/>
      <c r="I57" s="43"/>
      <c r="J57" s="36">
        <f t="shared" si="6"/>
        <v>0</v>
      </c>
      <c r="K57" s="26">
        <f t="shared" si="3"/>
        <v>15008077.26</v>
      </c>
      <c r="L57" s="26">
        <f aca="true" t="shared" si="10" ref="L57:L116">F57-G57</f>
        <v>0</v>
      </c>
    </row>
    <row r="58" spans="1:12" ht="15.75" customHeight="1">
      <c r="A58" s="102" t="s">
        <v>239</v>
      </c>
      <c r="B58" s="35"/>
      <c r="C58" s="166" t="s">
        <v>278</v>
      </c>
      <c r="D58" s="167"/>
      <c r="E58" s="40">
        <v>422763</v>
      </c>
      <c r="F58" s="29">
        <v>422763</v>
      </c>
      <c r="G58" s="29">
        <v>422763</v>
      </c>
      <c r="H58" s="36"/>
      <c r="I58" s="36"/>
      <c r="J58" s="36">
        <f aca="true" t="shared" si="11" ref="J58:J107">G58</f>
        <v>422763</v>
      </c>
      <c r="K58" s="26">
        <f t="shared" si="3"/>
        <v>0</v>
      </c>
      <c r="L58" s="26">
        <f t="shared" si="10"/>
        <v>0</v>
      </c>
    </row>
    <row r="59" spans="1:12" s="100" customFormat="1" ht="15" customHeight="1">
      <c r="A59" s="103" t="s">
        <v>68</v>
      </c>
      <c r="B59" s="99"/>
      <c r="C59" s="168" t="s">
        <v>167</v>
      </c>
      <c r="D59" s="169"/>
      <c r="E59" s="41">
        <f aca="true" t="shared" si="12" ref="E59:J59">SUM(E60:E72)</f>
        <v>4426991.85</v>
      </c>
      <c r="F59" s="41">
        <f t="shared" si="12"/>
        <v>1013933.8699999999</v>
      </c>
      <c r="G59" s="41">
        <f t="shared" si="12"/>
        <v>1002161.5199999999</v>
      </c>
      <c r="H59" s="94">
        <f t="shared" si="12"/>
        <v>0</v>
      </c>
      <c r="I59" s="94">
        <f t="shared" si="12"/>
        <v>0</v>
      </c>
      <c r="J59" s="94">
        <f t="shared" si="12"/>
        <v>1002161.5199999999</v>
      </c>
      <c r="K59" s="26">
        <f t="shared" si="3"/>
        <v>3413057.9799999995</v>
      </c>
      <c r="L59" s="26">
        <f t="shared" si="10"/>
        <v>11772.349999999977</v>
      </c>
    </row>
    <row r="60" spans="1:12" ht="13.5" customHeight="1">
      <c r="A60" s="102" t="s">
        <v>200</v>
      </c>
      <c r="B60" s="35"/>
      <c r="C60" s="166" t="s">
        <v>170</v>
      </c>
      <c r="D60" s="167"/>
      <c r="E60" s="40">
        <v>854611</v>
      </c>
      <c r="F60" s="29">
        <v>162646.33</v>
      </c>
      <c r="G60" s="29">
        <v>162646.33</v>
      </c>
      <c r="H60" s="36"/>
      <c r="I60" s="36"/>
      <c r="J60" s="36">
        <f t="shared" si="11"/>
        <v>162646.33</v>
      </c>
      <c r="K60" s="26">
        <f t="shared" si="3"/>
        <v>691964.67</v>
      </c>
      <c r="L60" s="26">
        <f t="shared" si="10"/>
        <v>0</v>
      </c>
    </row>
    <row r="61" spans="1:12" ht="34.5" customHeight="1">
      <c r="A61" s="102" t="s">
        <v>201</v>
      </c>
      <c r="B61" s="35"/>
      <c r="C61" s="166" t="s">
        <v>320</v>
      </c>
      <c r="D61" s="167"/>
      <c r="E61" s="40">
        <v>258093</v>
      </c>
      <c r="F61" s="29">
        <v>83908.33</v>
      </c>
      <c r="G61" s="29">
        <v>83908.33</v>
      </c>
      <c r="H61" s="36"/>
      <c r="I61" s="36"/>
      <c r="J61" s="36">
        <f t="shared" si="11"/>
        <v>83908.33</v>
      </c>
      <c r="K61" s="26">
        <f t="shared" si="3"/>
        <v>174184.66999999998</v>
      </c>
      <c r="L61" s="26">
        <f t="shared" si="10"/>
        <v>0</v>
      </c>
    </row>
    <row r="62" spans="1:12" ht="27.75" customHeight="1">
      <c r="A62" s="27" t="s">
        <v>54</v>
      </c>
      <c r="B62" s="35"/>
      <c r="C62" s="166" t="s">
        <v>270</v>
      </c>
      <c r="D62" s="167"/>
      <c r="E62" s="40"/>
      <c r="F62" s="40"/>
      <c r="G62" s="40"/>
      <c r="H62" s="43">
        <f>SUM(H63:H64)</f>
        <v>0</v>
      </c>
      <c r="I62" s="43">
        <f>SUM(I63:I64)</f>
        <v>0</v>
      </c>
      <c r="J62" s="36">
        <f t="shared" si="11"/>
        <v>0</v>
      </c>
      <c r="K62" s="26">
        <f t="shared" si="3"/>
        <v>0</v>
      </c>
      <c r="L62" s="26">
        <f t="shared" si="10"/>
        <v>0</v>
      </c>
    </row>
    <row r="63" spans="1:12" ht="21.75" customHeight="1">
      <c r="A63" s="27" t="s">
        <v>54</v>
      </c>
      <c r="B63" s="35"/>
      <c r="C63" s="166" t="s">
        <v>227</v>
      </c>
      <c r="D63" s="167"/>
      <c r="E63" s="40">
        <v>852467</v>
      </c>
      <c r="F63" s="29">
        <v>282000</v>
      </c>
      <c r="G63" s="29">
        <v>282000</v>
      </c>
      <c r="H63" s="36"/>
      <c r="I63" s="36"/>
      <c r="J63" s="36">
        <f t="shared" si="11"/>
        <v>282000</v>
      </c>
      <c r="K63" s="26">
        <f t="shared" si="3"/>
        <v>570467</v>
      </c>
      <c r="L63" s="26">
        <f t="shared" si="10"/>
        <v>0</v>
      </c>
    </row>
    <row r="64" spans="1:12" ht="24" customHeight="1">
      <c r="A64" s="27" t="s">
        <v>54</v>
      </c>
      <c r="B64" s="35"/>
      <c r="C64" s="166" t="s">
        <v>271</v>
      </c>
      <c r="D64" s="167"/>
      <c r="E64" s="40"/>
      <c r="F64" s="29"/>
      <c r="G64" s="29"/>
      <c r="H64" s="36"/>
      <c r="I64" s="36"/>
      <c r="J64" s="36">
        <f t="shared" si="11"/>
        <v>0</v>
      </c>
      <c r="K64" s="26">
        <f t="shared" si="3"/>
        <v>0</v>
      </c>
      <c r="L64" s="26">
        <f t="shared" si="10"/>
        <v>0</v>
      </c>
    </row>
    <row r="65" spans="1:12" ht="21.75" customHeight="1">
      <c r="A65" s="27" t="s">
        <v>54</v>
      </c>
      <c r="B65" s="35"/>
      <c r="C65" s="166" t="s">
        <v>228</v>
      </c>
      <c r="D65" s="167"/>
      <c r="E65" s="40">
        <v>726189.73</v>
      </c>
      <c r="F65" s="29"/>
      <c r="G65" s="29"/>
      <c r="H65" s="36"/>
      <c r="I65" s="36"/>
      <c r="J65" s="36"/>
      <c r="K65" s="26">
        <f t="shared" si="3"/>
        <v>726189.73</v>
      </c>
      <c r="L65" s="26">
        <f t="shared" si="10"/>
        <v>0</v>
      </c>
    </row>
    <row r="66" spans="1:12" s="45" customFormat="1" ht="24.75" customHeight="1">
      <c r="A66" s="27" t="s">
        <v>54</v>
      </c>
      <c r="B66" s="35"/>
      <c r="C66" s="166" t="s">
        <v>229</v>
      </c>
      <c r="D66" s="167"/>
      <c r="E66" s="40">
        <v>121764.12</v>
      </c>
      <c r="F66" s="40">
        <v>121764.12</v>
      </c>
      <c r="G66" s="40">
        <v>121764.12</v>
      </c>
      <c r="H66" s="43"/>
      <c r="I66" s="43"/>
      <c r="J66" s="36">
        <f t="shared" si="11"/>
        <v>121764.12</v>
      </c>
      <c r="K66" s="26">
        <f t="shared" si="3"/>
        <v>0</v>
      </c>
      <c r="L66" s="26">
        <f t="shared" si="10"/>
        <v>0</v>
      </c>
    </row>
    <row r="67" spans="1:12" s="45" customFormat="1" ht="24.75" customHeight="1">
      <c r="A67" s="27" t="s">
        <v>54</v>
      </c>
      <c r="B67" s="35"/>
      <c r="C67" s="166" t="s">
        <v>257</v>
      </c>
      <c r="D67" s="167"/>
      <c r="E67" s="40">
        <v>269260</v>
      </c>
      <c r="F67" s="40">
        <v>269172.35</v>
      </c>
      <c r="G67" s="40">
        <v>257400</v>
      </c>
      <c r="H67" s="43"/>
      <c r="I67" s="43"/>
      <c r="J67" s="36">
        <f t="shared" si="11"/>
        <v>257400</v>
      </c>
      <c r="K67" s="26">
        <f t="shared" si="3"/>
        <v>87.65000000002328</v>
      </c>
      <c r="L67" s="26">
        <f t="shared" si="10"/>
        <v>11772.349999999977</v>
      </c>
    </row>
    <row r="68" spans="1:12" ht="22.5">
      <c r="A68" s="27" t="s">
        <v>54</v>
      </c>
      <c r="B68" s="35"/>
      <c r="C68" s="166" t="s">
        <v>202</v>
      </c>
      <c r="D68" s="167"/>
      <c r="E68" s="40">
        <v>900000</v>
      </c>
      <c r="F68" s="40">
        <v>65715.2</v>
      </c>
      <c r="G68" s="40">
        <v>65715.2</v>
      </c>
      <c r="H68" s="43">
        <f>H69</f>
        <v>0</v>
      </c>
      <c r="I68" s="43">
        <f>I69</f>
        <v>0</v>
      </c>
      <c r="J68" s="36">
        <f t="shared" si="11"/>
        <v>65715.2</v>
      </c>
      <c r="K68" s="26">
        <f t="shared" si="3"/>
        <v>834284.8</v>
      </c>
      <c r="L68" s="26">
        <f t="shared" si="10"/>
        <v>0</v>
      </c>
    </row>
    <row r="69" spans="1:12" ht="22.5">
      <c r="A69" s="27" t="s">
        <v>54</v>
      </c>
      <c r="B69" s="35"/>
      <c r="C69" s="166" t="s">
        <v>236</v>
      </c>
      <c r="D69" s="167"/>
      <c r="E69" s="40">
        <v>30000</v>
      </c>
      <c r="F69" s="40">
        <v>530</v>
      </c>
      <c r="G69" s="40">
        <v>530</v>
      </c>
      <c r="H69" s="43">
        <f>SUM(H70:H72)</f>
        <v>0</v>
      </c>
      <c r="I69" s="43">
        <f>SUM(I70:I72)</f>
        <v>0</v>
      </c>
      <c r="J69" s="36">
        <f t="shared" si="11"/>
        <v>530</v>
      </c>
      <c r="K69" s="26">
        <f t="shared" si="3"/>
        <v>29470</v>
      </c>
      <c r="L69" s="26">
        <f t="shared" si="10"/>
        <v>0</v>
      </c>
    </row>
    <row r="70" spans="1:12" ht="22.5">
      <c r="A70" s="27" t="s">
        <v>54</v>
      </c>
      <c r="B70" s="35"/>
      <c r="C70" s="166" t="s">
        <v>203</v>
      </c>
      <c r="D70" s="167"/>
      <c r="E70" s="40">
        <v>46528</v>
      </c>
      <c r="F70" s="29">
        <v>16528</v>
      </c>
      <c r="G70" s="29">
        <v>16528</v>
      </c>
      <c r="H70" s="36"/>
      <c r="I70" s="36"/>
      <c r="J70" s="36">
        <f t="shared" si="11"/>
        <v>16528</v>
      </c>
      <c r="K70" s="26">
        <f t="shared" si="3"/>
        <v>30000</v>
      </c>
      <c r="L70" s="26">
        <f t="shared" si="10"/>
        <v>0</v>
      </c>
    </row>
    <row r="71" spans="1:12" ht="17.25" customHeight="1">
      <c r="A71" s="102" t="s">
        <v>352</v>
      </c>
      <c r="B71" s="35"/>
      <c r="C71" s="166" t="s">
        <v>260</v>
      </c>
      <c r="D71" s="167"/>
      <c r="E71" s="40">
        <v>368079</v>
      </c>
      <c r="F71" s="29">
        <v>11669.54</v>
      </c>
      <c r="G71" s="29">
        <v>11669.54</v>
      </c>
      <c r="H71" s="36">
        <v>0</v>
      </c>
      <c r="I71" s="36">
        <v>0</v>
      </c>
      <c r="J71" s="36">
        <f t="shared" si="11"/>
        <v>11669.54</v>
      </c>
      <c r="K71" s="26">
        <f t="shared" si="3"/>
        <v>356409.46</v>
      </c>
      <c r="L71" s="26">
        <f t="shared" si="10"/>
        <v>0</v>
      </c>
    </row>
    <row r="72" spans="1:12" ht="14.25" customHeight="1">
      <c r="A72" s="102" t="s">
        <v>239</v>
      </c>
      <c r="B72" s="35"/>
      <c r="C72" s="166" t="s">
        <v>272</v>
      </c>
      <c r="D72" s="167"/>
      <c r="E72" s="40"/>
      <c r="F72" s="29"/>
      <c r="G72" s="29"/>
      <c r="H72" s="36"/>
      <c r="I72" s="36"/>
      <c r="J72" s="36">
        <f t="shared" si="11"/>
        <v>0</v>
      </c>
      <c r="K72" s="26">
        <f t="shared" si="3"/>
        <v>0</v>
      </c>
      <c r="L72" s="26">
        <f t="shared" si="10"/>
        <v>0</v>
      </c>
    </row>
    <row r="73" spans="1:12" ht="12.75">
      <c r="A73" s="24" t="s">
        <v>69</v>
      </c>
      <c r="B73" s="25" t="s">
        <v>52</v>
      </c>
      <c r="C73" s="168" t="s">
        <v>168</v>
      </c>
      <c r="D73" s="169"/>
      <c r="E73" s="26">
        <f aca="true" t="shared" si="13" ref="E73:J73">SUM(E74:E117)</f>
        <v>26073194.64</v>
      </c>
      <c r="F73" s="26">
        <f t="shared" si="13"/>
        <v>6180040.8</v>
      </c>
      <c r="G73" s="26">
        <f t="shared" si="13"/>
        <v>6156552</v>
      </c>
      <c r="H73" s="26">
        <f t="shared" si="13"/>
        <v>0</v>
      </c>
      <c r="I73" s="26">
        <f t="shared" si="13"/>
        <v>0</v>
      </c>
      <c r="J73" s="26">
        <f t="shared" si="13"/>
        <v>6156552</v>
      </c>
      <c r="K73" s="26">
        <f t="shared" si="3"/>
        <v>19893153.84</v>
      </c>
      <c r="L73" s="26">
        <f t="shared" si="10"/>
        <v>23488.799999999814</v>
      </c>
    </row>
    <row r="74" spans="1:12" ht="12.75">
      <c r="A74" s="102" t="s">
        <v>354</v>
      </c>
      <c r="B74" s="35"/>
      <c r="C74" s="166" t="s">
        <v>321</v>
      </c>
      <c r="D74" s="170"/>
      <c r="E74" s="29">
        <v>18000</v>
      </c>
      <c r="F74" s="29">
        <v>18000</v>
      </c>
      <c r="G74" s="29">
        <v>18000</v>
      </c>
      <c r="H74" s="36">
        <f>SUM(H76:H88)</f>
        <v>0</v>
      </c>
      <c r="I74" s="36">
        <f>SUM(I76:I88)</f>
        <v>0</v>
      </c>
      <c r="J74" s="36">
        <f t="shared" si="11"/>
        <v>18000</v>
      </c>
      <c r="K74" s="26">
        <f t="shared" si="3"/>
        <v>0</v>
      </c>
      <c r="L74" s="26">
        <f t="shared" si="10"/>
        <v>0</v>
      </c>
    </row>
    <row r="75" spans="1:12" ht="22.5">
      <c r="A75" s="102" t="s">
        <v>376</v>
      </c>
      <c r="B75" s="35"/>
      <c r="C75" s="166" t="s">
        <v>375</v>
      </c>
      <c r="D75" s="167"/>
      <c r="E75" s="29">
        <v>4753.98</v>
      </c>
      <c r="F75" s="29">
        <v>4753.98</v>
      </c>
      <c r="G75" s="29">
        <v>4753.98</v>
      </c>
      <c r="H75" s="36"/>
      <c r="I75" s="36"/>
      <c r="J75" s="36">
        <f t="shared" si="11"/>
        <v>4753.98</v>
      </c>
      <c r="K75" s="26">
        <f t="shared" si="3"/>
        <v>0</v>
      </c>
      <c r="L75" s="26">
        <f t="shared" si="10"/>
        <v>0</v>
      </c>
    </row>
    <row r="76" spans="1:12" ht="12.75">
      <c r="A76" s="102" t="s">
        <v>200</v>
      </c>
      <c r="B76" s="35"/>
      <c r="C76" s="166" t="s">
        <v>171</v>
      </c>
      <c r="D76" s="167"/>
      <c r="E76" s="29">
        <v>4106974.02</v>
      </c>
      <c r="F76" s="29">
        <v>645246.5</v>
      </c>
      <c r="G76" s="29">
        <v>645246.5</v>
      </c>
      <c r="H76" s="36" t="s">
        <v>43</v>
      </c>
      <c r="I76" s="36" t="s">
        <v>43</v>
      </c>
      <c r="J76" s="36">
        <f t="shared" si="11"/>
        <v>645246.5</v>
      </c>
      <c r="K76" s="26">
        <f t="shared" si="3"/>
        <v>3461727.52</v>
      </c>
      <c r="L76" s="26">
        <f t="shared" si="10"/>
        <v>0</v>
      </c>
    </row>
    <row r="77" spans="1:12" ht="33.75">
      <c r="A77" s="102" t="s">
        <v>201</v>
      </c>
      <c r="B77" s="35"/>
      <c r="C77" s="166" t="s">
        <v>172</v>
      </c>
      <c r="D77" s="167"/>
      <c r="E77" s="29">
        <v>1241742</v>
      </c>
      <c r="F77" s="29">
        <v>419708.14</v>
      </c>
      <c r="G77" s="29">
        <v>419708.14</v>
      </c>
      <c r="H77" s="36" t="s">
        <v>43</v>
      </c>
      <c r="I77" s="36" t="s">
        <v>43</v>
      </c>
      <c r="J77" s="36">
        <f t="shared" si="11"/>
        <v>419708.14</v>
      </c>
      <c r="K77" s="26">
        <f t="shared" si="3"/>
        <v>822033.86</v>
      </c>
      <c r="L77" s="26">
        <f t="shared" si="10"/>
        <v>0</v>
      </c>
    </row>
    <row r="78" spans="1:12" ht="22.5">
      <c r="A78" s="27" t="s">
        <v>54</v>
      </c>
      <c r="B78" s="35"/>
      <c r="C78" s="166" t="s">
        <v>322</v>
      </c>
      <c r="D78" s="167"/>
      <c r="E78" s="29">
        <v>86120</v>
      </c>
      <c r="F78" s="29">
        <v>26582.82</v>
      </c>
      <c r="G78" s="29">
        <v>26582.82</v>
      </c>
      <c r="H78" s="36" t="s">
        <v>43</v>
      </c>
      <c r="I78" s="36" t="s">
        <v>43</v>
      </c>
      <c r="J78" s="36">
        <f t="shared" si="11"/>
        <v>26582.82</v>
      </c>
      <c r="K78" s="26">
        <f t="shared" si="3"/>
        <v>59537.18</v>
      </c>
      <c r="L78" s="26">
        <f t="shared" si="10"/>
        <v>0</v>
      </c>
    </row>
    <row r="79" spans="1:12" ht="22.5">
      <c r="A79" s="27" t="s">
        <v>54</v>
      </c>
      <c r="B79" s="35"/>
      <c r="C79" s="166" t="s">
        <v>230</v>
      </c>
      <c r="D79" s="167"/>
      <c r="E79" s="29">
        <v>3300</v>
      </c>
      <c r="F79" s="29"/>
      <c r="G79" s="29"/>
      <c r="H79" s="36"/>
      <c r="I79" s="36"/>
      <c r="J79" s="36">
        <f t="shared" si="11"/>
        <v>0</v>
      </c>
      <c r="K79" s="26">
        <f t="shared" si="3"/>
        <v>3300</v>
      </c>
      <c r="L79" s="26">
        <f t="shared" si="10"/>
        <v>0</v>
      </c>
    </row>
    <row r="80" spans="1:12" ht="22.5">
      <c r="A80" s="27" t="s">
        <v>54</v>
      </c>
      <c r="B80" s="35"/>
      <c r="C80" s="166" t="s">
        <v>231</v>
      </c>
      <c r="D80" s="167"/>
      <c r="E80" s="29">
        <v>305000</v>
      </c>
      <c r="F80" s="29">
        <v>3000</v>
      </c>
      <c r="G80" s="29">
        <v>3000</v>
      </c>
      <c r="H80" s="36"/>
      <c r="I80" s="36"/>
      <c r="J80" s="36">
        <f t="shared" si="11"/>
        <v>3000</v>
      </c>
      <c r="K80" s="26">
        <f t="shared" si="3"/>
        <v>302000</v>
      </c>
      <c r="L80" s="26">
        <f t="shared" si="10"/>
        <v>0</v>
      </c>
    </row>
    <row r="81" spans="1:12" ht="22.5">
      <c r="A81" s="27" t="s">
        <v>54</v>
      </c>
      <c r="B81" s="35"/>
      <c r="C81" s="166" t="s">
        <v>232</v>
      </c>
      <c r="D81" s="167"/>
      <c r="E81" s="29">
        <v>83000</v>
      </c>
      <c r="F81" s="29">
        <v>10800</v>
      </c>
      <c r="G81" s="29">
        <v>10800</v>
      </c>
      <c r="H81" s="36"/>
      <c r="I81" s="36"/>
      <c r="J81" s="36">
        <f t="shared" si="11"/>
        <v>10800</v>
      </c>
      <c r="K81" s="26">
        <f t="shared" si="3"/>
        <v>72200</v>
      </c>
      <c r="L81" s="26">
        <f t="shared" si="10"/>
        <v>0</v>
      </c>
    </row>
    <row r="82" spans="1:12" ht="22.5">
      <c r="A82" s="27" t="s">
        <v>54</v>
      </c>
      <c r="B82" s="35"/>
      <c r="C82" s="166" t="s">
        <v>323</v>
      </c>
      <c r="D82" s="167"/>
      <c r="E82" s="29"/>
      <c r="F82" s="29"/>
      <c r="G82" s="29"/>
      <c r="H82" s="36"/>
      <c r="I82" s="36"/>
      <c r="J82" s="36">
        <f t="shared" si="11"/>
        <v>0</v>
      </c>
      <c r="K82" s="26">
        <f t="shared" si="3"/>
        <v>0</v>
      </c>
      <c r="L82" s="26">
        <f t="shared" si="10"/>
        <v>0</v>
      </c>
    </row>
    <row r="83" spans="1:12" ht="22.5">
      <c r="A83" s="27" t="s">
        <v>54</v>
      </c>
      <c r="B83" s="35"/>
      <c r="C83" s="166" t="s">
        <v>204</v>
      </c>
      <c r="D83" s="167"/>
      <c r="E83" s="29">
        <v>35000</v>
      </c>
      <c r="F83" s="29">
        <v>17935</v>
      </c>
      <c r="G83" s="29">
        <v>17935</v>
      </c>
      <c r="H83" s="36"/>
      <c r="I83" s="36"/>
      <c r="J83" s="36">
        <f t="shared" si="11"/>
        <v>17935</v>
      </c>
      <c r="K83" s="26">
        <f t="shared" si="3"/>
        <v>17065</v>
      </c>
      <c r="L83" s="26">
        <f t="shared" si="10"/>
        <v>0</v>
      </c>
    </row>
    <row r="84" spans="1:12" ht="22.5">
      <c r="A84" s="27" t="s">
        <v>54</v>
      </c>
      <c r="B84" s="35"/>
      <c r="C84" s="166" t="s">
        <v>205</v>
      </c>
      <c r="D84" s="167"/>
      <c r="E84" s="29"/>
      <c r="F84" s="29"/>
      <c r="G84" s="29"/>
      <c r="H84" s="36"/>
      <c r="I84" s="36"/>
      <c r="J84" s="36">
        <f t="shared" si="11"/>
        <v>0</v>
      </c>
      <c r="K84" s="26">
        <f t="shared" si="3"/>
        <v>0</v>
      </c>
      <c r="L84" s="26">
        <f t="shared" si="10"/>
        <v>0</v>
      </c>
    </row>
    <row r="85" spans="1:12" ht="13.5" customHeight="1">
      <c r="A85" s="102" t="s">
        <v>352</v>
      </c>
      <c r="B85" s="35"/>
      <c r="C85" s="166" t="s">
        <v>324</v>
      </c>
      <c r="D85" s="167"/>
      <c r="E85" s="29">
        <v>818900</v>
      </c>
      <c r="F85" s="29">
        <v>10233.04</v>
      </c>
      <c r="G85" s="29">
        <v>10233.04</v>
      </c>
      <c r="H85" s="36"/>
      <c r="I85" s="36"/>
      <c r="J85" s="36">
        <f t="shared" si="11"/>
        <v>10233.04</v>
      </c>
      <c r="K85" s="26">
        <f t="shared" si="3"/>
        <v>808666.96</v>
      </c>
      <c r="L85" s="26">
        <f t="shared" si="10"/>
        <v>0</v>
      </c>
    </row>
    <row r="86" spans="1:12" ht="22.5">
      <c r="A86" s="102" t="s">
        <v>355</v>
      </c>
      <c r="B86" s="35"/>
      <c r="C86" s="166" t="s">
        <v>325</v>
      </c>
      <c r="D86" s="167"/>
      <c r="E86" s="29"/>
      <c r="F86" s="29"/>
      <c r="G86" s="29"/>
      <c r="H86" s="36"/>
      <c r="I86" s="36"/>
      <c r="J86" s="36">
        <f t="shared" si="11"/>
        <v>0</v>
      </c>
      <c r="K86" s="26">
        <f t="shared" si="3"/>
        <v>0</v>
      </c>
      <c r="L86" s="26">
        <f t="shared" si="10"/>
        <v>0</v>
      </c>
    </row>
    <row r="87" spans="1:12" ht="14.25" customHeight="1">
      <c r="A87" s="102" t="s">
        <v>66</v>
      </c>
      <c r="B87" s="35"/>
      <c r="C87" s="166" t="s">
        <v>371</v>
      </c>
      <c r="D87" s="167"/>
      <c r="E87" s="29">
        <v>56000</v>
      </c>
      <c r="F87" s="29"/>
      <c r="G87" s="29"/>
      <c r="H87" s="36"/>
      <c r="I87" s="36"/>
      <c r="J87" s="36"/>
      <c r="K87" s="26"/>
      <c r="L87" s="26"/>
    </row>
    <row r="88" spans="1:12" ht="12.75">
      <c r="A88" s="102" t="s">
        <v>239</v>
      </c>
      <c r="B88" s="35"/>
      <c r="C88" s="166" t="s">
        <v>326</v>
      </c>
      <c r="D88" s="167"/>
      <c r="E88" s="29"/>
      <c r="F88" s="29"/>
      <c r="G88" s="29"/>
      <c r="H88" s="36"/>
      <c r="I88" s="36"/>
      <c r="J88" s="36">
        <f t="shared" si="11"/>
        <v>0</v>
      </c>
      <c r="K88" s="26">
        <f t="shared" si="3"/>
        <v>0</v>
      </c>
      <c r="L88" s="26">
        <f t="shared" si="10"/>
        <v>0</v>
      </c>
    </row>
    <row r="89" spans="1:12" ht="22.5">
      <c r="A89" s="27" t="s">
        <v>54</v>
      </c>
      <c r="B89" s="35"/>
      <c r="C89" s="166" t="s">
        <v>254</v>
      </c>
      <c r="D89" s="167"/>
      <c r="E89" s="29">
        <v>40000</v>
      </c>
      <c r="F89" s="29"/>
      <c r="G89" s="29"/>
      <c r="H89" s="36">
        <f>SUM(H90:H96)</f>
        <v>0</v>
      </c>
      <c r="I89" s="36">
        <f>SUM(I90:I96)</f>
        <v>0</v>
      </c>
      <c r="J89" s="36">
        <f t="shared" si="11"/>
        <v>0</v>
      </c>
      <c r="K89" s="26">
        <f t="shared" si="3"/>
        <v>40000</v>
      </c>
      <c r="L89" s="26">
        <f t="shared" si="10"/>
        <v>0</v>
      </c>
    </row>
    <row r="90" spans="1:12" ht="22.5">
      <c r="A90" s="27" t="s">
        <v>54</v>
      </c>
      <c r="B90" s="35"/>
      <c r="C90" s="166" t="s">
        <v>273</v>
      </c>
      <c r="D90" s="167"/>
      <c r="E90" s="29">
        <v>140000</v>
      </c>
      <c r="F90" s="29">
        <v>109060.59</v>
      </c>
      <c r="G90" s="29">
        <v>109060.59</v>
      </c>
      <c r="H90" s="36"/>
      <c r="I90" s="36"/>
      <c r="J90" s="36">
        <f t="shared" si="11"/>
        <v>109060.59</v>
      </c>
      <c r="K90" s="26">
        <f t="shared" si="3"/>
        <v>30939.410000000003</v>
      </c>
      <c r="L90" s="26">
        <f t="shared" si="10"/>
        <v>0</v>
      </c>
    </row>
    <row r="91" spans="1:12" ht="22.5">
      <c r="A91" s="27" t="s">
        <v>54</v>
      </c>
      <c r="B91" s="35"/>
      <c r="C91" s="166" t="s">
        <v>269</v>
      </c>
      <c r="D91" s="167"/>
      <c r="E91" s="29"/>
      <c r="F91" s="29"/>
      <c r="G91" s="29"/>
      <c r="H91" s="36"/>
      <c r="I91" s="36"/>
      <c r="J91" s="36">
        <f t="shared" si="11"/>
        <v>0</v>
      </c>
      <c r="K91" s="26">
        <f t="shared" si="3"/>
        <v>0</v>
      </c>
      <c r="L91" s="26">
        <f t="shared" si="10"/>
        <v>0</v>
      </c>
    </row>
    <row r="92" spans="1:12" ht="22.5">
      <c r="A92" s="27" t="s">
        <v>54</v>
      </c>
      <c r="B92" s="35"/>
      <c r="C92" s="166" t="s">
        <v>327</v>
      </c>
      <c r="D92" s="167"/>
      <c r="E92" s="29">
        <v>50000</v>
      </c>
      <c r="F92" s="29">
        <v>22394</v>
      </c>
      <c r="G92" s="29">
        <v>22394</v>
      </c>
      <c r="H92" s="36"/>
      <c r="I92" s="36"/>
      <c r="J92" s="36">
        <f t="shared" si="11"/>
        <v>22394</v>
      </c>
      <c r="K92" s="26">
        <f t="shared" si="3"/>
        <v>27606</v>
      </c>
      <c r="L92" s="26">
        <f t="shared" si="10"/>
        <v>0</v>
      </c>
    </row>
    <row r="93" spans="1:12" ht="22.5">
      <c r="A93" s="27" t="s">
        <v>54</v>
      </c>
      <c r="B93" s="35"/>
      <c r="C93" s="166" t="s">
        <v>210</v>
      </c>
      <c r="D93" s="167"/>
      <c r="E93" s="29">
        <v>100000</v>
      </c>
      <c r="F93" s="29">
        <v>55224</v>
      </c>
      <c r="G93" s="29">
        <v>55224</v>
      </c>
      <c r="H93" s="36"/>
      <c r="I93" s="36"/>
      <c r="J93" s="36">
        <f t="shared" si="11"/>
        <v>55224</v>
      </c>
      <c r="K93" s="26">
        <f t="shared" si="3"/>
        <v>44776</v>
      </c>
      <c r="L93" s="26">
        <f t="shared" si="10"/>
        <v>0</v>
      </c>
    </row>
    <row r="94" spans="1:12" ht="12.75">
      <c r="A94" s="102" t="s">
        <v>352</v>
      </c>
      <c r="B94" s="35"/>
      <c r="C94" s="166" t="s">
        <v>328</v>
      </c>
      <c r="D94" s="167"/>
      <c r="E94" s="29">
        <v>2800000</v>
      </c>
      <c r="F94" s="29">
        <v>751059.57</v>
      </c>
      <c r="G94" s="29">
        <v>751059.57</v>
      </c>
      <c r="H94" s="36"/>
      <c r="I94" s="36"/>
      <c r="J94" s="36">
        <f t="shared" si="11"/>
        <v>751059.57</v>
      </c>
      <c r="K94" s="26">
        <f t="shared" si="3"/>
        <v>2048940.4300000002</v>
      </c>
      <c r="L94" s="26">
        <f t="shared" si="10"/>
        <v>0</v>
      </c>
    </row>
    <row r="95" spans="1:12" ht="22.5">
      <c r="A95" s="27" t="s">
        <v>54</v>
      </c>
      <c r="B95" s="35"/>
      <c r="C95" s="166" t="s">
        <v>206</v>
      </c>
      <c r="D95" s="167"/>
      <c r="E95" s="29">
        <v>240000</v>
      </c>
      <c r="F95" s="29"/>
      <c r="G95" s="29"/>
      <c r="H95" s="36"/>
      <c r="I95" s="36"/>
      <c r="J95" s="36">
        <f t="shared" si="11"/>
        <v>0</v>
      </c>
      <c r="K95" s="26">
        <f t="shared" si="3"/>
        <v>240000</v>
      </c>
      <c r="L95" s="26">
        <f t="shared" si="10"/>
        <v>0</v>
      </c>
    </row>
    <row r="96" spans="1:12" ht="12.75">
      <c r="A96" s="102" t="s">
        <v>200</v>
      </c>
      <c r="B96" s="35"/>
      <c r="C96" s="166" t="s">
        <v>173</v>
      </c>
      <c r="D96" s="167"/>
      <c r="E96" s="29">
        <v>725337</v>
      </c>
      <c r="F96" s="29">
        <v>128185.42</v>
      </c>
      <c r="G96" s="29">
        <v>128185.42</v>
      </c>
      <c r="H96" s="36"/>
      <c r="I96" s="36"/>
      <c r="J96" s="36">
        <f t="shared" si="11"/>
        <v>128185.42</v>
      </c>
      <c r="K96" s="26">
        <f t="shared" si="3"/>
        <v>597151.58</v>
      </c>
      <c r="L96" s="26">
        <f t="shared" si="10"/>
        <v>0</v>
      </c>
    </row>
    <row r="97" spans="1:12" ht="33.75">
      <c r="A97" s="102" t="s">
        <v>201</v>
      </c>
      <c r="B97" s="35"/>
      <c r="C97" s="166" t="s">
        <v>174</v>
      </c>
      <c r="D97" s="167"/>
      <c r="E97" s="29">
        <v>219052</v>
      </c>
      <c r="F97" s="29">
        <v>75317.51</v>
      </c>
      <c r="G97" s="29">
        <v>75317.51</v>
      </c>
      <c r="H97" s="36"/>
      <c r="I97" s="36"/>
      <c r="J97" s="36">
        <f t="shared" si="11"/>
        <v>75317.51</v>
      </c>
      <c r="K97" s="26">
        <f aca="true" t="shared" si="14" ref="K97:L155">E97-F97</f>
        <v>143734.49</v>
      </c>
      <c r="L97" s="26">
        <f t="shared" si="10"/>
        <v>0</v>
      </c>
    </row>
    <row r="98" spans="1:12" ht="22.5">
      <c r="A98" s="102" t="s">
        <v>376</v>
      </c>
      <c r="B98" s="35"/>
      <c r="C98" s="166" t="s">
        <v>377</v>
      </c>
      <c r="D98" s="167"/>
      <c r="E98" s="29">
        <v>6946.59</v>
      </c>
      <c r="F98" s="29">
        <v>6946.59</v>
      </c>
      <c r="G98" s="29">
        <v>6946.59</v>
      </c>
      <c r="H98" s="36"/>
      <c r="I98" s="36"/>
      <c r="J98" s="36">
        <f t="shared" si="11"/>
        <v>6946.59</v>
      </c>
      <c r="K98" s="26">
        <f t="shared" si="14"/>
        <v>0</v>
      </c>
      <c r="L98" s="26">
        <f t="shared" si="10"/>
        <v>0</v>
      </c>
    </row>
    <row r="99" spans="1:12" ht="12.75">
      <c r="A99" s="102" t="s">
        <v>200</v>
      </c>
      <c r="B99" s="35"/>
      <c r="C99" s="166" t="s">
        <v>329</v>
      </c>
      <c r="D99" s="167"/>
      <c r="E99" s="29">
        <v>5679580.41</v>
      </c>
      <c r="F99" s="29">
        <v>1102359.65</v>
      </c>
      <c r="G99" s="29">
        <v>1082998.45</v>
      </c>
      <c r="H99" s="36"/>
      <c r="I99" s="36"/>
      <c r="J99" s="36">
        <f t="shared" si="11"/>
        <v>1082998.45</v>
      </c>
      <c r="K99" s="26">
        <f t="shared" si="14"/>
        <v>4577220.76</v>
      </c>
      <c r="L99" s="26">
        <f t="shared" si="10"/>
        <v>19361.199999999953</v>
      </c>
    </row>
    <row r="100" spans="1:12" ht="33.75">
      <c r="A100" s="102" t="s">
        <v>201</v>
      </c>
      <c r="B100" s="35"/>
      <c r="C100" s="166" t="s">
        <v>175</v>
      </c>
      <c r="D100" s="167"/>
      <c r="E100" s="29">
        <v>1717331</v>
      </c>
      <c r="F100" s="29">
        <v>629658.61</v>
      </c>
      <c r="G100" s="29">
        <v>629658.61</v>
      </c>
      <c r="H100" s="36">
        <f>SUM(H101:H102)</f>
        <v>0</v>
      </c>
      <c r="I100" s="36">
        <f>SUM(I101:I102)</f>
        <v>0</v>
      </c>
      <c r="J100" s="36">
        <f t="shared" si="11"/>
        <v>629658.61</v>
      </c>
      <c r="K100" s="26">
        <f t="shared" si="14"/>
        <v>1087672.3900000001</v>
      </c>
      <c r="L100" s="26">
        <f t="shared" si="10"/>
        <v>0</v>
      </c>
    </row>
    <row r="101" spans="1:12" ht="22.5">
      <c r="A101" s="27" t="s">
        <v>54</v>
      </c>
      <c r="B101" s="35"/>
      <c r="C101" s="166" t="s">
        <v>176</v>
      </c>
      <c r="D101" s="167"/>
      <c r="E101" s="29">
        <v>113629.48</v>
      </c>
      <c r="F101" s="29">
        <v>113629.48</v>
      </c>
      <c r="G101" s="29">
        <v>113629.48</v>
      </c>
      <c r="H101" s="36"/>
      <c r="I101" s="36"/>
      <c r="J101" s="36">
        <f t="shared" si="11"/>
        <v>113629.48</v>
      </c>
      <c r="K101" s="26">
        <f t="shared" si="14"/>
        <v>0</v>
      </c>
      <c r="L101" s="26">
        <f t="shared" si="10"/>
        <v>0</v>
      </c>
    </row>
    <row r="102" spans="1:12" ht="22.5">
      <c r="A102" s="27" t="s">
        <v>54</v>
      </c>
      <c r="B102" s="35"/>
      <c r="C102" s="166" t="s">
        <v>211</v>
      </c>
      <c r="D102" s="167"/>
      <c r="E102" s="29">
        <v>50000</v>
      </c>
      <c r="F102" s="29">
        <v>4127.6</v>
      </c>
      <c r="G102" s="29"/>
      <c r="H102" s="36"/>
      <c r="I102" s="36"/>
      <c r="J102" s="36">
        <f t="shared" si="11"/>
        <v>0</v>
      </c>
      <c r="K102" s="26">
        <f t="shared" si="14"/>
        <v>45872.4</v>
      </c>
      <c r="L102" s="26">
        <f t="shared" si="10"/>
        <v>4127.6</v>
      </c>
    </row>
    <row r="103" spans="1:12" ht="22.5">
      <c r="A103" s="27" t="s">
        <v>54</v>
      </c>
      <c r="B103" s="35"/>
      <c r="C103" s="166" t="s">
        <v>233</v>
      </c>
      <c r="D103" s="167"/>
      <c r="E103" s="29">
        <v>1845013.16</v>
      </c>
      <c r="F103" s="29">
        <v>251012.98</v>
      </c>
      <c r="G103" s="29">
        <v>251012.98</v>
      </c>
      <c r="H103" s="36">
        <f>SUM(H104:H117)</f>
        <v>0</v>
      </c>
      <c r="I103" s="36">
        <f>SUM(I104:I117)</f>
        <v>0</v>
      </c>
      <c r="J103" s="36">
        <f t="shared" si="11"/>
        <v>251012.98</v>
      </c>
      <c r="K103" s="26">
        <f t="shared" si="14"/>
        <v>1594000.18</v>
      </c>
      <c r="L103" s="26">
        <f t="shared" si="10"/>
        <v>0</v>
      </c>
    </row>
    <row r="104" spans="1:12" ht="22.5">
      <c r="A104" s="27" t="s">
        <v>54</v>
      </c>
      <c r="B104" s="35"/>
      <c r="C104" s="166" t="s">
        <v>234</v>
      </c>
      <c r="D104" s="167"/>
      <c r="E104" s="29">
        <v>1050400</v>
      </c>
      <c r="F104" s="29">
        <v>211613.11</v>
      </c>
      <c r="G104" s="29">
        <v>211613.11</v>
      </c>
      <c r="H104" s="36"/>
      <c r="I104" s="36"/>
      <c r="J104" s="36">
        <f t="shared" si="11"/>
        <v>211613.11</v>
      </c>
      <c r="K104" s="26">
        <f t="shared" si="14"/>
        <v>838786.89</v>
      </c>
      <c r="L104" s="26">
        <f t="shared" si="10"/>
        <v>0</v>
      </c>
    </row>
    <row r="105" spans="1:12" ht="22.5">
      <c r="A105" s="27" t="s">
        <v>54</v>
      </c>
      <c r="B105" s="35"/>
      <c r="C105" s="166" t="s">
        <v>207</v>
      </c>
      <c r="D105" s="167"/>
      <c r="E105" s="29">
        <v>40000</v>
      </c>
      <c r="F105" s="29">
        <v>6703.15</v>
      </c>
      <c r="G105" s="29">
        <v>6703.15</v>
      </c>
      <c r="H105" s="36"/>
      <c r="I105" s="36"/>
      <c r="J105" s="36">
        <f t="shared" si="11"/>
        <v>6703.15</v>
      </c>
      <c r="K105" s="26">
        <f t="shared" si="14"/>
        <v>33296.85</v>
      </c>
      <c r="L105" s="26">
        <f t="shared" si="10"/>
        <v>0</v>
      </c>
    </row>
    <row r="106" spans="1:12" ht="22.5">
      <c r="A106" s="27" t="s">
        <v>54</v>
      </c>
      <c r="B106" s="35"/>
      <c r="C106" s="166" t="s">
        <v>330</v>
      </c>
      <c r="D106" s="167"/>
      <c r="E106" s="29">
        <v>500000</v>
      </c>
      <c r="F106" s="29">
        <v>368550</v>
      </c>
      <c r="G106" s="29">
        <v>368550</v>
      </c>
      <c r="H106" s="36"/>
      <c r="I106" s="36"/>
      <c r="J106" s="36">
        <f t="shared" si="11"/>
        <v>368550</v>
      </c>
      <c r="K106" s="26">
        <f t="shared" si="14"/>
        <v>131450</v>
      </c>
      <c r="L106" s="26">
        <f t="shared" si="10"/>
        <v>0</v>
      </c>
    </row>
    <row r="107" spans="1:12" ht="22.5">
      <c r="A107" s="27" t="s">
        <v>54</v>
      </c>
      <c r="B107" s="35"/>
      <c r="C107" s="166" t="s">
        <v>208</v>
      </c>
      <c r="D107" s="167"/>
      <c r="E107" s="29">
        <v>1100000</v>
      </c>
      <c r="F107" s="29">
        <v>490204.14</v>
      </c>
      <c r="G107" s="29">
        <v>490204.14</v>
      </c>
      <c r="H107" s="36"/>
      <c r="I107" s="36"/>
      <c r="J107" s="36">
        <f t="shared" si="11"/>
        <v>490204.14</v>
      </c>
      <c r="K107" s="26">
        <f t="shared" si="14"/>
        <v>609795.86</v>
      </c>
      <c r="L107" s="26">
        <f t="shared" si="10"/>
        <v>0</v>
      </c>
    </row>
    <row r="108" spans="1:12" ht="22.5">
      <c r="A108" s="27" t="s">
        <v>54</v>
      </c>
      <c r="B108" s="35"/>
      <c r="C108" s="166" t="s">
        <v>212</v>
      </c>
      <c r="D108" s="167"/>
      <c r="E108" s="29">
        <v>500000</v>
      </c>
      <c r="F108" s="29">
        <v>351888.92</v>
      </c>
      <c r="G108" s="29">
        <v>351888.92</v>
      </c>
      <c r="H108" s="36"/>
      <c r="I108" s="36"/>
      <c r="J108" s="36">
        <f aca="true" t="shared" si="15" ref="J108:J155">G108</f>
        <v>351888.92</v>
      </c>
      <c r="K108" s="26">
        <f t="shared" si="14"/>
        <v>148111.08000000002</v>
      </c>
      <c r="L108" s="26">
        <f t="shared" si="10"/>
        <v>0</v>
      </c>
    </row>
    <row r="109" spans="1:12" ht="22.5">
      <c r="A109" s="27" t="s">
        <v>54</v>
      </c>
      <c r="B109" s="35"/>
      <c r="C109" s="166" t="s">
        <v>291</v>
      </c>
      <c r="D109" s="167"/>
      <c r="E109" s="29">
        <v>83250</v>
      </c>
      <c r="F109" s="29">
        <v>83250</v>
      </c>
      <c r="G109" s="29">
        <v>83250</v>
      </c>
      <c r="H109" s="36"/>
      <c r="I109" s="36"/>
      <c r="J109" s="36">
        <f t="shared" si="15"/>
        <v>83250</v>
      </c>
      <c r="K109" s="26">
        <f t="shared" si="14"/>
        <v>0</v>
      </c>
      <c r="L109" s="26">
        <f t="shared" si="10"/>
        <v>0</v>
      </c>
    </row>
    <row r="110" spans="1:12" ht="22.5">
      <c r="A110" s="27" t="s">
        <v>54</v>
      </c>
      <c r="B110" s="35"/>
      <c r="C110" s="166" t="s">
        <v>209</v>
      </c>
      <c r="D110" s="167"/>
      <c r="E110" s="29">
        <v>416750</v>
      </c>
      <c r="F110" s="29">
        <v>262596</v>
      </c>
      <c r="G110" s="29">
        <v>262596</v>
      </c>
      <c r="H110" s="36"/>
      <c r="I110" s="36"/>
      <c r="J110" s="36">
        <f t="shared" si="15"/>
        <v>262596</v>
      </c>
      <c r="K110" s="26">
        <f t="shared" si="14"/>
        <v>154154</v>
      </c>
      <c r="L110" s="26">
        <f t="shared" si="10"/>
        <v>0</v>
      </c>
    </row>
    <row r="111" spans="1:12" ht="14.25" customHeight="1">
      <c r="A111" s="102" t="s">
        <v>66</v>
      </c>
      <c r="B111" s="35"/>
      <c r="C111" s="166" t="s">
        <v>237</v>
      </c>
      <c r="D111" s="167"/>
      <c r="E111" s="29">
        <v>50000</v>
      </c>
      <c r="F111" s="29"/>
      <c r="G111" s="29"/>
      <c r="H111" s="36"/>
      <c r="I111" s="36"/>
      <c r="J111" s="36">
        <f t="shared" si="15"/>
        <v>0</v>
      </c>
      <c r="K111" s="26">
        <f t="shared" si="14"/>
        <v>50000</v>
      </c>
      <c r="L111" s="26">
        <f t="shared" si="10"/>
        <v>0</v>
      </c>
    </row>
    <row r="112" spans="1:12" ht="12.75">
      <c r="A112" s="102" t="s">
        <v>239</v>
      </c>
      <c r="B112" s="35"/>
      <c r="C112" s="166" t="s">
        <v>238</v>
      </c>
      <c r="D112" s="167"/>
      <c r="E112" s="29"/>
      <c r="F112" s="29"/>
      <c r="G112" s="29"/>
      <c r="H112" s="36"/>
      <c r="I112" s="36"/>
      <c r="J112" s="36">
        <f t="shared" si="15"/>
        <v>0</v>
      </c>
      <c r="K112" s="26">
        <f t="shared" si="14"/>
        <v>0</v>
      </c>
      <c r="L112" s="26">
        <f t="shared" si="10"/>
        <v>0</v>
      </c>
    </row>
    <row r="113" spans="1:12" ht="12.75">
      <c r="A113" s="102" t="s">
        <v>239</v>
      </c>
      <c r="B113" s="35"/>
      <c r="C113" s="166" t="s">
        <v>275</v>
      </c>
      <c r="D113" s="167"/>
      <c r="E113" s="29"/>
      <c r="F113" s="29"/>
      <c r="G113" s="29"/>
      <c r="H113" s="36"/>
      <c r="I113" s="36"/>
      <c r="J113" s="36">
        <f t="shared" si="15"/>
        <v>0</v>
      </c>
      <c r="K113" s="26">
        <f t="shared" si="14"/>
        <v>0</v>
      </c>
      <c r="L113" s="26">
        <f t="shared" si="10"/>
        <v>0</v>
      </c>
    </row>
    <row r="114" spans="1:12" ht="24" customHeight="1">
      <c r="A114" s="27" t="s">
        <v>54</v>
      </c>
      <c r="B114" s="35"/>
      <c r="C114" s="166" t="s">
        <v>372</v>
      </c>
      <c r="D114" s="167"/>
      <c r="E114" s="29">
        <v>1847115</v>
      </c>
      <c r="F114" s="29"/>
      <c r="G114" s="29"/>
      <c r="H114" s="36"/>
      <c r="I114" s="36"/>
      <c r="J114" s="36"/>
      <c r="K114" s="26"/>
      <c r="L114" s="26"/>
    </row>
    <row r="115" spans="1:12" ht="22.5">
      <c r="A115" s="27" t="s">
        <v>54</v>
      </c>
      <c r="B115" s="35"/>
      <c r="C115" s="166" t="s">
        <v>331</v>
      </c>
      <c r="D115" s="167"/>
      <c r="E115" s="29"/>
      <c r="F115" s="29"/>
      <c r="G115" s="29"/>
      <c r="H115" s="36"/>
      <c r="I115" s="36"/>
      <c r="J115" s="36">
        <f t="shared" si="15"/>
        <v>0</v>
      </c>
      <c r="K115" s="26">
        <f t="shared" si="14"/>
        <v>0</v>
      </c>
      <c r="L115" s="26">
        <f t="shared" si="10"/>
        <v>0</v>
      </c>
    </row>
    <row r="116" spans="1:12" ht="22.5">
      <c r="A116" s="27" t="s">
        <v>54</v>
      </c>
      <c r="B116" s="35"/>
      <c r="C116" s="166" t="s">
        <v>332</v>
      </c>
      <c r="D116" s="167"/>
      <c r="E116" s="29"/>
      <c r="F116" s="29"/>
      <c r="G116" s="29"/>
      <c r="H116" s="36"/>
      <c r="I116" s="36"/>
      <c r="J116" s="36">
        <f t="shared" si="15"/>
        <v>0</v>
      </c>
      <c r="K116" s="26">
        <f t="shared" si="14"/>
        <v>0</v>
      </c>
      <c r="L116" s="26">
        <f t="shared" si="10"/>
        <v>0</v>
      </c>
    </row>
    <row r="117" spans="1:12" ht="22.5">
      <c r="A117" s="101" t="s">
        <v>356</v>
      </c>
      <c r="B117" s="35"/>
      <c r="C117" s="166" t="s">
        <v>280</v>
      </c>
      <c r="D117" s="167"/>
      <c r="E117" s="29"/>
      <c r="F117" s="29"/>
      <c r="G117" s="29"/>
      <c r="H117" s="36"/>
      <c r="I117" s="36"/>
      <c r="J117" s="36">
        <f t="shared" si="15"/>
        <v>0</v>
      </c>
      <c r="K117" s="26">
        <f t="shared" si="14"/>
        <v>0</v>
      </c>
      <c r="L117" s="26">
        <f t="shared" si="14"/>
        <v>0</v>
      </c>
    </row>
    <row r="118" spans="1:12" ht="27.75" customHeight="1">
      <c r="A118" s="31" t="s">
        <v>281</v>
      </c>
      <c r="B118" s="35"/>
      <c r="C118" s="168" t="s">
        <v>297</v>
      </c>
      <c r="D118" s="169"/>
      <c r="E118" s="41">
        <f aca="true" t="shared" si="16" ref="E118:J118">SUM(E119:E125)</f>
        <v>1773672.72</v>
      </c>
      <c r="F118" s="41">
        <f t="shared" si="16"/>
        <v>0</v>
      </c>
      <c r="G118" s="41">
        <f t="shared" si="16"/>
        <v>0</v>
      </c>
      <c r="H118" s="42">
        <f t="shared" si="16"/>
        <v>0</v>
      </c>
      <c r="I118" s="42">
        <f t="shared" si="16"/>
        <v>0</v>
      </c>
      <c r="J118" s="42">
        <f t="shared" si="16"/>
        <v>0</v>
      </c>
      <c r="K118" s="26">
        <f t="shared" si="14"/>
        <v>1773672.72</v>
      </c>
      <c r="L118" s="26">
        <f t="shared" si="14"/>
        <v>0</v>
      </c>
    </row>
    <row r="119" spans="1:12" ht="28.5" customHeight="1">
      <c r="A119" s="27" t="s">
        <v>54</v>
      </c>
      <c r="B119" s="35"/>
      <c r="C119" s="166" t="s">
        <v>334</v>
      </c>
      <c r="D119" s="167"/>
      <c r="E119" s="40">
        <v>272272.72</v>
      </c>
      <c r="F119" s="40"/>
      <c r="G119" s="40"/>
      <c r="H119" s="36"/>
      <c r="I119" s="36"/>
      <c r="J119" s="36">
        <f t="shared" si="15"/>
        <v>0</v>
      </c>
      <c r="K119" s="26">
        <f t="shared" si="14"/>
        <v>272272.72</v>
      </c>
      <c r="L119" s="26">
        <f t="shared" si="14"/>
        <v>0</v>
      </c>
    </row>
    <row r="120" spans="1:12" ht="22.5">
      <c r="A120" s="27" t="s">
        <v>54</v>
      </c>
      <c r="B120" s="35"/>
      <c r="C120" s="166" t="s">
        <v>292</v>
      </c>
      <c r="D120" s="167"/>
      <c r="E120" s="40"/>
      <c r="F120" s="29"/>
      <c r="G120" s="29"/>
      <c r="H120" s="36"/>
      <c r="I120" s="36"/>
      <c r="J120" s="36">
        <f t="shared" si="15"/>
        <v>0</v>
      </c>
      <c r="K120" s="26">
        <f t="shared" si="14"/>
        <v>0</v>
      </c>
      <c r="L120" s="26">
        <f t="shared" si="14"/>
        <v>0</v>
      </c>
    </row>
    <row r="121" spans="1:12" ht="22.5">
      <c r="A121" s="27" t="s">
        <v>54</v>
      </c>
      <c r="B121" s="35"/>
      <c r="C121" s="166" t="s">
        <v>293</v>
      </c>
      <c r="D121" s="167"/>
      <c r="E121" s="40"/>
      <c r="F121" s="29"/>
      <c r="G121" s="29"/>
      <c r="H121" s="36"/>
      <c r="I121" s="36"/>
      <c r="J121" s="36">
        <f t="shared" si="15"/>
        <v>0</v>
      </c>
      <c r="K121" s="26">
        <f t="shared" si="14"/>
        <v>0</v>
      </c>
      <c r="L121" s="26">
        <f t="shared" si="14"/>
        <v>0</v>
      </c>
    </row>
    <row r="122" spans="1:12" s="46" customFormat="1" ht="22.5">
      <c r="A122" s="27" t="s">
        <v>54</v>
      </c>
      <c r="B122" s="35"/>
      <c r="C122" s="166" t="s">
        <v>264</v>
      </c>
      <c r="D122" s="170"/>
      <c r="E122" s="40">
        <v>1500000</v>
      </c>
      <c r="F122" s="40"/>
      <c r="G122" s="40"/>
      <c r="H122" s="36"/>
      <c r="I122" s="36"/>
      <c r="J122" s="36">
        <f t="shared" si="15"/>
        <v>0</v>
      </c>
      <c r="K122" s="26">
        <f t="shared" si="14"/>
        <v>1500000</v>
      </c>
      <c r="L122" s="26">
        <f t="shared" si="14"/>
        <v>0</v>
      </c>
    </row>
    <row r="123" spans="1:12" s="46" customFormat="1" ht="22.5">
      <c r="A123" s="27" t="s">
        <v>54</v>
      </c>
      <c r="B123" s="35"/>
      <c r="C123" s="166" t="s">
        <v>279</v>
      </c>
      <c r="D123" s="170"/>
      <c r="E123" s="40"/>
      <c r="F123" s="40"/>
      <c r="G123" s="40"/>
      <c r="H123" s="36"/>
      <c r="I123" s="36"/>
      <c r="J123" s="36">
        <f t="shared" si="15"/>
        <v>0</v>
      </c>
      <c r="K123" s="26">
        <f t="shared" si="14"/>
        <v>0</v>
      </c>
      <c r="L123" s="26">
        <f t="shared" si="14"/>
        <v>0</v>
      </c>
    </row>
    <row r="124" spans="1:12" ht="22.5">
      <c r="A124" s="27" t="s">
        <v>54</v>
      </c>
      <c r="B124" s="35"/>
      <c r="C124" s="166" t="s">
        <v>261</v>
      </c>
      <c r="D124" s="170"/>
      <c r="E124" s="40">
        <v>1400</v>
      </c>
      <c r="F124" s="29"/>
      <c r="G124" s="29"/>
      <c r="H124" s="36"/>
      <c r="I124" s="36"/>
      <c r="J124" s="36">
        <f t="shared" si="15"/>
        <v>0</v>
      </c>
      <c r="K124" s="26">
        <f t="shared" si="14"/>
        <v>1400</v>
      </c>
      <c r="L124" s="26">
        <f t="shared" si="14"/>
        <v>0</v>
      </c>
    </row>
    <row r="125" spans="1:12" ht="22.5">
      <c r="A125" s="27" t="s">
        <v>54</v>
      </c>
      <c r="B125" s="35"/>
      <c r="C125" s="166" t="s">
        <v>274</v>
      </c>
      <c r="D125" s="170"/>
      <c r="E125" s="40"/>
      <c r="F125" s="29"/>
      <c r="G125" s="29"/>
      <c r="H125" s="36"/>
      <c r="I125" s="36"/>
      <c r="J125" s="36">
        <f t="shared" si="15"/>
        <v>0</v>
      </c>
      <c r="K125" s="26">
        <f t="shared" si="14"/>
        <v>0</v>
      </c>
      <c r="L125" s="26">
        <f t="shared" si="14"/>
        <v>0</v>
      </c>
    </row>
    <row r="126" spans="1:12" ht="15.75" customHeight="1">
      <c r="A126" s="31" t="s">
        <v>361</v>
      </c>
      <c r="B126" s="32"/>
      <c r="C126" s="168" t="s">
        <v>333</v>
      </c>
      <c r="D126" s="169"/>
      <c r="E126" s="41">
        <f aca="true" t="shared" si="17" ref="E126:J126">E127</f>
        <v>89843</v>
      </c>
      <c r="F126" s="41">
        <f t="shared" si="17"/>
        <v>0</v>
      </c>
      <c r="G126" s="41">
        <f t="shared" si="17"/>
        <v>0</v>
      </c>
      <c r="H126" s="42">
        <f t="shared" si="17"/>
        <v>0</v>
      </c>
      <c r="I126" s="42">
        <f t="shared" si="17"/>
        <v>0</v>
      </c>
      <c r="J126" s="42">
        <f t="shared" si="17"/>
        <v>0</v>
      </c>
      <c r="K126" s="26">
        <f t="shared" si="14"/>
        <v>89843</v>
      </c>
      <c r="L126" s="26">
        <f t="shared" si="14"/>
        <v>0</v>
      </c>
    </row>
    <row r="127" spans="1:12" ht="12.75">
      <c r="A127" s="31" t="s">
        <v>240</v>
      </c>
      <c r="B127" s="35"/>
      <c r="C127" s="168" t="s">
        <v>298</v>
      </c>
      <c r="D127" s="169"/>
      <c r="E127" s="41">
        <f aca="true" t="shared" si="18" ref="E127:J127">SUM(E128:E131)</f>
        <v>89843</v>
      </c>
      <c r="F127" s="41">
        <f t="shared" si="18"/>
        <v>0</v>
      </c>
      <c r="G127" s="41">
        <f t="shared" si="18"/>
        <v>0</v>
      </c>
      <c r="H127" s="42">
        <f t="shared" si="18"/>
        <v>0</v>
      </c>
      <c r="I127" s="42">
        <f t="shared" si="18"/>
        <v>0</v>
      </c>
      <c r="J127" s="42">
        <f t="shared" si="18"/>
        <v>0</v>
      </c>
      <c r="K127" s="26">
        <f t="shared" si="14"/>
        <v>89843</v>
      </c>
      <c r="L127" s="26">
        <f t="shared" si="14"/>
        <v>0</v>
      </c>
    </row>
    <row r="128" spans="1:12" ht="22.5">
      <c r="A128" s="27" t="s">
        <v>54</v>
      </c>
      <c r="B128" s="35"/>
      <c r="C128" s="166" t="s">
        <v>335</v>
      </c>
      <c r="D128" s="167"/>
      <c r="E128" s="40"/>
      <c r="F128" s="40"/>
      <c r="G128" s="40"/>
      <c r="H128" s="43"/>
      <c r="I128" s="43"/>
      <c r="J128" s="36">
        <f t="shared" si="15"/>
        <v>0</v>
      </c>
      <c r="K128" s="26">
        <f t="shared" si="14"/>
        <v>0</v>
      </c>
      <c r="L128" s="26">
        <f t="shared" si="14"/>
        <v>0</v>
      </c>
    </row>
    <row r="129" spans="1:12" ht="22.5" customHeight="1">
      <c r="A129" s="27" t="s">
        <v>54</v>
      </c>
      <c r="B129" s="35"/>
      <c r="C129" s="166" t="s">
        <v>296</v>
      </c>
      <c r="D129" s="167"/>
      <c r="E129" s="40"/>
      <c r="F129" s="40"/>
      <c r="G129" s="40"/>
      <c r="H129" s="43"/>
      <c r="I129" s="43"/>
      <c r="J129" s="36">
        <f t="shared" si="15"/>
        <v>0</v>
      </c>
      <c r="K129" s="26">
        <f t="shared" si="14"/>
        <v>0</v>
      </c>
      <c r="L129" s="26">
        <f t="shared" si="14"/>
        <v>0</v>
      </c>
    </row>
    <row r="130" spans="1:12" ht="22.5" customHeight="1">
      <c r="A130" s="27" t="s">
        <v>54</v>
      </c>
      <c r="B130" s="35"/>
      <c r="C130" s="166" t="s">
        <v>258</v>
      </c>
      <c r="D130" s="167"/>
      <c r="E130" s="40">
        <v>89843</v>
      </c>
      <c r="F130" s="40"/>
      <c r="G130" s="40"/>
      <c r="H130" s="43"/>
      <c r="I130" s="43"/>
      <c r="J130" s="36">
        <f t="shared" si="15"/>
        <v>0</v>
      </c>
      <c r="K130" s="26">
        <f t="shared" si="14"/>
        <v>89843</v>
      </c>
      <c r="L130" s="26">
        <f t="shared" si="14"/>
        <v>0</v>
      </c>
    </row>
    <row r="131" spans="1:12" ht="29.25" customHeight="1">
      <c r="A131" s="101" t="s">
        <v>355</v>
      </c>
      <c r="B131" s="35"/>
      <c r="C131" s="166" t="s">
        <v>262</v>
      </c>
      <c r="D131" s="167"/>
      <c r="E131" s="40"/>
      <c r="F131" s="40"/>
      <c r="G131" s="40"/>
      <c r="H131" s="43"/>
      <c r="I131" s="43"/>
      <c r="J131" s="36">
        <f t="shared" si="15"/>
        <v>0</v>
      </c>
      <c r="K131" s="26">
        <f t="shared" si="14"/>
        <v>0</v>
      </c>
      <c r="L131" s="26">
        <f t="shared" si="14"/>
        <v>0</v>
      </c>
    </row>
    <row r="132" spans="1:12" ht="18" customHeight="1">
      <c r="A132" s="31" t="s">
        <v>362</v>
      </c>
      <c r="B132" s="32"/>
      <c r="C132" s="168" t="s">
        <v>336</v>
      </c>
      <c r="D132" s="169"/>
      <c r="E132" s="41">
        <f aca="true" t="shared" si="19" ref="E132:J132">E133</f>
        <v>5982300</v>
      </c>
      <c r="F132" s="41">
        <f t="shared" si="19"/>
        <v>800000</v>
      </c>
      <c r="G132" s="41">
        <f t="shared" si="19"/>
        <v>800000</v>
      </c>
      <c r="H132" s="42">
        <f t="shared" si="19"/>
        <v>0</v>
      </c>
      <c r="I132" s="42">
        <f t="shared" si="19"/>
        <v>0</v>
      </c>
      <c r="J132" s="42">
        <f t="shared" si="19"/>
        <v>800000</v>
      </c>
      <c r="K132" s="26">
        <f t="shared" si="14"/>
        <v>5182300</v>
      </c>
      <c r="L132" s="26">
        <f t="shared" si="14"/>
        <v>0</v>
      </c>
    </row>
    <row r="133" spans="1:12" ht="12.75">
      <c r="A133" s="24" t="s">
        <v>70</v>
      </c>
      <c r="B133" s="25" t="s">
        <v>52</v>
      </c>
      <c r="C133" s="168" t="s">
        <v>177</v>
      </c>
      <c r="D133" s="169"/>
      <c r="E133" s="26">
        <f>E134+E135</f>
        <v>5982300</v>
      </c>
      <c r="F133" s="26">
        <f>F134+F135</f>
        <v>800000</v>
      </c>
      <c r="G133" s="26">
        <f>G134+G135</f>
        <v>800000</v>
      </c>
      <c r="H133" s="26">
        <f>H134+H135</f>
        <v>0</v>
      </c>
      <c r="I133" s="26">
        <f>I134+I135</f>
        <v>0</v>
      </c>
      <c r="J133" s="36">
        <f t="shared" si="15"/>
        <v>800000</v>
      </c>
      <c r="K133" s="26">
        <f t="shared" si="14"/>
        <v>5182300</v>
      </c>
      <c r="L133" s="26">
        <f t="shared" si="14"/>
        <v>0</v>
      </c>
    </row>
    <row r="134" spans="1:12" ht="12.75">
      <c r="A134" s="102" t="s">
        <v>55</v>
      </c>
      <c r="B134" s="28"/>
      <c r="C134" s="166" t="s">
        <v>337</v>
      </c>
      <c r="D134" s="167"/>
      <c r="E134" s="29">
        <v>5982300</v>
      </c>
      <c r="F134" s="29">
        <v>800000</v>
      </c>
      <c r="G134" s="29">
        <v>800000</v>
      </c>
      <c r="H134" s="29"/>
      <c r="I134" s="29"/>
      <c r="J134" s="36">
        <f t="shared" si="15"/>
        <v>800000</v>
      </c>
      <c r="K134" s="26">
        <f t="shared" si="14"/>
        <v>5182300</v>
      </c>
      <c r="L134" s="26">
        <f t="shared" si="14"/>
        <v>0</v>
      </c>
    </row>
    <row r="135" spans="1:12" ht="12.75">
      <c r="A135" s="102" t="s">
        <v>55</v>
      </c>
      <c r="B135" s="35"/>
      <c r="C135" s="166" t="s">
        <v>338</v>
      </c>
      <c r="D135" s="167"/>
      <c r="E135" s="29"/>
      <c r="F135" s="29"/>
      <c r="G135" s="29"/>
      <c r="H135" s="36"/>
      <c r="I135" s="36"/>
      <c r="J135" s="36">
        <f t="shared" si="15"/>
        <v>0</v>
      </c>
      <c r="K135" s="26">
        <f t="shared" si="14"/>
        <v>0</v>
      </c>
      <c r="L135" s="26">
        <f t="shared" si="14"/>
        <v>0</v>
      </c>
    </row>
    <row r="136" spans="1:12" ht="12.75">
      <c r="A136" s="24" t="s">
        <v>71</v>
      </c>
      <c r="B136" s="25" t="s">
        <v>52</v>
      </c>
      <c r="C136" s="168" t="s">
        <v>178</v>
      </c>
      <c r="D136" s="169"/>
      <c r="E136" s="26">
        <f>E137</f>
        <v>0</v>
      </c>
      <c r="F136" s="26">
        <f aca="true" t="shared" si="20" ref="F136:J137">F137</f>
        <v>0</v>
      </c>
      <c r="G136" s="26">
        <f t="shared" si="20"/>
        <v>0</v>
      </c>
      <c r="H136" s="26" t="str">
        <f t="shared" si="20"/>
        <v>-</v>
      </c>
      <c r="I136" s="26" t="str">
        <f t="shared" si="20"/>
        <v>-</v>
      </c>
      <c r="J136" s="26">
        <f t="shared" si="20"/>
        <v>0</v>
      </c>
      <c r="K136" s="26">
        <f t="shared" si="14"/>
        <v>0</v>
      </c>
      <c r="L136" s="26">
        <f t="shared" si="14"/>
        <v>0</v>
      </c>
    </row>
    <row r="137" spans="1:12" ht="15" customHeight="1">
      <c r="A137" s="24" t="s">
        <v>72</v>
      </c>
      <c r="B137" s="32"/>
      <c r="C137" s="168" t="s">
        <v>300</v>
      </c>
      <c r="D137" s="169"/>
      <c r="E137" s="26">
        <f>E138</f>
        <v>0</v>
      </c>
      <c r="F137" s="26">
        <f t="shared" si="20"/>
        <v>0</v>
      </c>
      <c r="G137" s="26">
        <f t="shared" si="20"/>
        <v>0</v>
      </c>
      <c r="H137" s="33" t="str">
        <f t="shared" si="20"/>
        <v>-</v>
      </c>
      <c r="I137" s="33" t="str">
        <f t="shared" si="20"/>
        <v>-</v>
      </c>
      <c r="J137" s="33">
        <f t="shared" si="20"/>
        <v>0</v>
      </c>
      <c r="K137" s="26">
        <f t="shared" si="14"/>
        <v>0</v>
      </c>
      <c r="L137" s="26">
        <f t="shared" si="14"/>
        <v>0</v>
      </c>
    </row>
    <row r="138" spans="1:12" ht="22.5">
      <c r="A138" s="27" t="s">
        <v>54</v>
      </c>
      <c r="B138" s="28" t="s">
        <v>52</v>
      </c>
      <c r="C138" s="166" t="s">
        <v>213</v>
      </c>
      <c r="D138" s="167"/>
      <c r="E138" s="29">
        <v>0</v>
      </c>
      <c r="F138" s="29"/>
      <c r="G138" s="29"/>
      <c r="H138" s="29" t="s">
        <v>43</v>
      </c>
      <c r="I138" s="29" t="s">
        <v>43</v>
      </c>
      <c r="J138" s="26">
        <f t="shared" si="15"/>
        <v>0</v>
      </c>
      <c r="K138" s="26">
        <f t="shared" si="14"/>
        <v>0</v>
      </c>
      <c r="L138" s="26">
        <f t="shared" si="14"/>
        <v>0</v>
      </c>
    </row>
    <row r="139" spans="1:12" ht="15.75" customHeight="1">
      <c r="A139" s="31" t="s">
        <v>363</v>
      </c>
      <c r="B139" s="28"/>
      <c r="C139" s="168" t="s">
        <v>340</v>
      </c>
      <c r="D139" s="167"/>
      <c r="E139" s="26">
        <f aca="true" t="shared" si="21" ref="E139:J139">SUM(E140+E143)</f>
        <v>3300357.88</v>
      </c>
      <c r="F139" s="26">
        <f t="shared" si="21"/>
        <v>1277230.23</v>
      </c>
      <c r="G139" s="26">
        <f t="shared" si="21"/>
        <v>1277230.23</v>
      </c>
      <c r="H139" s="33">
        <f t="shared" si="21"/>
        <v>0</v>
      </c>
      <c r="I139" s="33">
        <f t="shared" si="21"/>
        <v>0</v>
      </c>
      <c r="J139" s="33">
        <f t="shared" si="21"/>
        <v>1277230.23</v>
      </c>
      <c r="K139" s="26">
        <f t="shared" si="14"/>
        <v>2023127.65</v>
      </c>
      <c r="L139" s="26">
        <f t="shared" si="14"/>
        <v>0</v>
      </c>
    </row>
    <row r="140" spans="1:12" ht="15" customHeight="1">
      <c r="A140" s="104" t="s">
        <v>358</v>
      </c>
      <c r="B140" s="28"/>
      <c r="C140" s="168" t="s">
        <v>341</v>
      </c>
      <c r="D140" s="169"/>
      <c r="E140" s="26">
        <f>SUM(E141:E142)</f>
        <v>23127.65</v>
      </c>
      <c r="F140" s="26">
        <f>F141</f>
        <v>0</v>
      </c>
      <c r="G140" s="26">
        <f>SUM(G141:G142)</f>
        <v>0</v>
      </c>
      <c r="H140" s="33"/>
      <c r="I140" s="33"/>
      <c r="J140" s="26">
        <f>G140</f>
        <v>0</v>
      </c>
      <c r="K140" s="26">
        <f t="shared" si="14"/>
        <v>23127.65</v>
      </c>
      <c r="L140" s="26">
        <f t="shared" si="14"/>
        <v>0</v>
      </c>
    </row>
    <row r="141" spans="1:12" ht="16.5" customHeight="1">
      <c r="A141" s="101" t="s">
        <v>239</v>
      </c>
      <c r="B141" s="28"/>
      <c r="C141" s="166" t="s">
        <v>295</v>
      </c>
      <c r="D141" s="167"/>
      <c r="E141" s="29"/>
      <c r="F141" s="29"/>
      <c r="G141" s="29"/>
      <c r="H141" s="36"/>
      <c r="I141" s="36"/>
      <c r="J141" s="26">
        <f>G141</f>
        <v>0</v>
      </c>
      <c r="K141" s="26">
        <f t="shared" si="14"/>
        <v>0</v>
      </c>
      <c r="L141" s="26">
        <f t="shared" si="14"/>
        <v>0</v>
      </c>
    </row>
    <row r="142" spans="1:12" ht="23.25" customHeight="1">
      <c r="A142" s="27" t="s">
        <v>54</v>
      </c>
      <c r="B142" s="28"/>
      <c r="C142" s="166" t="s">
        <v>373</v>
      </c>
      <c r="D142" s="167"/>
      <c r="E142" s="29">
        <v>23127.65</v>
      </c>
      <c r="F142" s="29"/>
      <c r="G142" s="29"/>
      <c r="H142" s="36"/>
      <c r="I142" s="36"/>
      <c r="J142" s="26"/>
      <c r="K142" s="26"/>
      <c r="L142" s="26"/>
    </row>
    <row r="143" spans="1:12" ht="14.25" customHeight="1">
      <c r="A143" s="31" t="s">
        <v>359</v>
      </c>
      <c r="B143" s="28"/>
      <c r="C143" s="168" t="s">
        <v>339</v>
      </c>
      <c r="D143" s="169"/>
      <c r="E143" s="26">
        <f aca="true" t="shared" si="22" ref="E143:J143">SUM(E144:E155)</f>
        <v>3277230.23</v>
      </c>
      <c r="F143" s="26">
        <f t="shared" si="22"/>
        <v>1277230.23</v>
      </c>
      <c r="G143" s="26">
        <f t="shared" si="22"/>
        <v>1277230.23</v>
      </c>
      <c r="H143" s="33">
        <f t="shared" si="22"/>
        <v>0</v>
      </c>
      <c r="I143" s="33">
        <f t="shared" si="22"/>
        <v>0</v>
      </c>
      <c r="J143" s="33">
        <f t="shared" si="22"/>
        <v>1277230.23</v>
      </c>
      <c r="K143" s="26">
        <f t="shared" si="14"/>
        <v>2000000</v>
      </c>
      <c r="L143" s="26">
        <f t="shared" si="14"/>
        <v>0</v>
      </c>
    </row>
    <row r="144" spans="1:12" ht="22.5">
      <c r="A144" s="27" t="s">
        <v>54</v>
      </c>
      <c r="B144" s="35"/>
      <c r="C144" s="166" t="s">
        <v>263</v>
      </c>
      <c r="D144" s="167"/>
      <c r="E144" s="29"/>
      <c r="F144" s="29"/>
      <c r="G144" s="29"/>
      <c r="H144" s="36"/>
      <c r="I144" s="36"/>
      <c r="J144" s="36">
        <f t="shared" si="15"/>
        <v>0</v>
      </c>
      <c r="K144" s="26">
        <f t="shared" si="14"/>
        <v>0</v>
      </c>
      <c r="L144" s="26">
        <f t="shared" si="14"/>
        <v>0</v>
      </c>
    </row>
    <row r="145" spans="1:12" ht="22.5">
      <c r="A145" s="27" t="s">
        <v>54</v>
      </c>
      <c r="B145" s="35"/>
      <c r="C145" s="171" t="s">
        <v>342</v>
      </c>
      <c r="D145" s="172"/>
      <c r="E145" s="29"/>
      <c r="F145" s="29"/>
      <c r="G145" s="29"/>
      <c r="H145" s="36"/>
      <c r="I145" s="36"/>
      <c r="J145" s="36">
        <f t="shared" si="15"/>
        <v>0</v>
      </c>
      <c r="K145" s="26">
        <f t="shared" si="14"/>
        <v>0</v>
      </c>
      <c r="L145" s="26">
        <f t="shared" si="14"/>
        <v>0</v>
      </c>
    </row>
    <row r="146" spans="1:12" ht="24.75" customHeight="1">
      <c r="A146" s="27" t="s">
        <v>54</v>
      </c>
      <c r="B146" s="35"/>
      <c r="C146" s="171" t="s">
        <v>378</v>
      </c>
      <c r="D146" s="172"/>
      <c r="E146" s="29">
        <v>2384000</v>
      </c>
      <c r="F146" s="29">
        <v>384000</v>
      </c>
      <c r="G146" s="29">
        <v>384000</v>
      </c>
      <c r="H146" s="36"/>
      <c r="I146" s="36"/>
      <c r="J146" s="36">
        <f>G146</f>
        <v>384000</v>
      </c>
      <c r="K146" s="26"/>
      <c r="L146" s="26"/>
    </row>
    <row r="147" spans="1:12" ht="22.5">
      <c r="A147" s="27" t="s">
        <v>54</v>
      </c>
      <c r="B147" s="35"/>
      <c r="C147" s="171" t="s">
        <v>294</v>
      </c>
      <c r="D147" s="172"/>
      <c r="E147" s="29">
        <v>893230.23</v>
      </c>
      <c r="F147" s="29">
        <v>893230.23</v>
      </c>
      <c r="G147" s="29">
        <v>893230.23</v>
      </c>
      <c r="H147" s="36"/>
      <c r="I147" s="36"/>
      <c r="J147" s="36">
        <f t="shared" si="15"/>
        <v>893230.23</v>
      </c>
      <c r="K147" s="26">
        <f t="shared" si="14"/>
        <v>0</v>
      </c>
      <c r="L147" s="26">
        <f t="shared" si="14"/>
        <v>0</v>
      </c>
    </row>
    <row r="148" spans="1:12" ht="22.5">
      <c r="A148" s="27" t="s">
        <v>54</v>
      </c>
      <c r="B148" s="35"/>
      <c r="C148" s="166" t="s">
        <v>343</v>
      </c>
      <c r="D148" s="167"/>
      <c r="E148" s="29"/>
      <c r="F148" s="29"/>
      <c r="G148" s="29"/>
      <c r="H148" s="36">
        <f>SUM(H149:H149)</f>
        <v>0</v>
      </c>
      <c r="I148" s="36">
        <f>SUM(I149:I149)</f>
        <v>0</v>
      </c>
      <c r="J148" s="36">
        <f t="shared" si="15"/>
        <v>0</v>
      </c>
      <c r="K148" s="26">
        <f t="shared" si="14"/>
        <v>0</v>
      </c>
      <c r="L148" s="26">
        <f t="shared" si="14"/>
        <v>0</v>
      </c>
    </row>
    <row r="149" spans="1:12" ht="26.25" customHeight="1">
      <c r="A149" s="27" t="s">
        <v>54</v>
      </c>
      <c r="B149" s="35"/>
      <c r="C149" s="166" t="s">
        <v>344</v>
      </c>
      <c r="D149" s="167"/>
      <c r="E149" s="29"/>
      <c r="F149" s="29"/>
      <c r="G149" s="29"/>
      <c r="H149" s="36"/>
      <c r="I149" s="36"/>
      <c r="J149" s="36">
        <f t="shared" si="15"/>
        <v>0</v>
      </c>
      <c r="K149" s="26">
        <f t="shared" si="14"/>
        <v>0</v>
      </c>
      <c r="L149" s="26">
        <f t="shared" si="14"/>
        <v>0</v>
      </c>
    </row>
    <row r="150" spans="1:12" ht="22.5" customHeight="1">
      <c r="A150" s="27" t="s">
        <v>54</v>
      </c>
      <c r="B150" s="35"/>
      <c r="C150" s="171" t="s">
        <v>345</v>
      </c>
      <c r="D150" s="172"/>
      <c r="E150" s="29"/>
      <c r="F150" s="29"/>
      <c r="G150" s="29"/>
      <c r="H150" s="36"/>
      <c r="I150" s="36"/>
      <c r="J150" s="36">
        <f t="shared" si="15"/>
        <v>0</v>
      </c>
      <c r="K150" s="26">
        <f t="shared" si="14"/>
        <v>0</v>
      </c>
      <c r="L150" s="26">
        <f t="shared" si="14"/>
        <v>0</v>
      </c>
    </row>
    <row r="151" spans="1:12" ht="21.75" customHeight="1">
      <c r="A151" s="27" t="s">
        <v>54</v>
      </c>
      <c r="B151" s="35"/>
      <c r="C151" s="171" t="s">
        <v>346</v>
      </c>
      <c r="D151" s="172"/>
      <c r="E151" s="29"/>
      <c r="F151" s="29"/>
      <c r="G151" s="29"/>
      <c r="H151" s="36"/>
      <c r="I151" s="36"/>
      <c r="J151" s="36">
        <f t="shared" si="15"/>
        <v>0</v>
      </c>
      <c r="K151" s="26">
        <f t="shared" si="14"/>
        <v>0</v>
      </c>
      <c r="L151" s="26">
        <f t="shared" si="14"/>
        <v>0</v>
      </c>
    </row>
    <row r="152" spans="1:12" ht="21.75" customHeight="1">
      <c r="A152" s="27" t="s">
        <v>54</v>
      </c>
      <c r="B152" s="35"/>
      <c r="C152" s="171" t="s">
        <v>347</v>
      </c>
      <c r="D152" s="172"/>
      <c r="E152" s="29"/>
      <c r="F152" s="29"/>
      <c r="G152" s="29"/>
      <c r="H152" s="36"/>
      <c r="I152" s="36"/>
      <c r="J152" s="36">
        <f t="shared" si="15"/>
        <v>0</v>
      </c>
      <c r="K152" s="26">
        <f t="shared" si="14"/>
        <v>0</v>
      </c>
      <c r="L152" s="26">
        <f t="shared" si="14"/>
        <v>0</v>
      </c>
    </row>
    <row r="153" spans="1:12" ht="21.75" customHeight="1">
      <c r="A153" s="27" t="s">
        <v>54</v>
      </c>
      <c r="B153" s="35"/>
      <c r="C153" s="171" t="s">
        <v>348</v>
      </c>
      <c r="D153" s="172"/>
      <c r="E153" s="29"/>
      <c r="F153" s="29"/>
      <c r="G153" s="29"/>
      <c r="H153" s="36"/>
      <c r="I153" s="36"/>
      <c r="J153" s="36">
        <f t="shared" si="15"/>
        <v>0</v>
      </c>
      <c r="K153" s="26">
        <f t="shared" si="14"/>
        <v>0</v>
      </c>
      <c r="L153" s="26">
        <f t="shared" si="14"/>
        <v>0</v>
      </c>
    </row>
    <row r="154" spans="1:12" ht="21.75" customHeight="1">
      <c r="A154" s="27" t="s">
        <v>54</v>
      </c>
      <c r="B154" s="35"/>
      <c r="C154" s="171" t="s">
        <v>349</v>
      </c>
      <c r="D154" s="172"/>
      <c r="E154" s="29"/>
      <c r="F154" s="29"/>
      <c r="G154" s="29"/>
      <c r="H154" s="36"/>
      <c r="I154" s="36"/>
      <c r="J154" s="36">
        <f t="shared" si="15"/>
        <v>0</v>
      </c>
      <c r="K154" s="26">
        <f t="shared" si="14"/>
        <v>0</v>
      </c>
      <c r="L154" s="26">
        <f t="shared" si="14"/>
        <v>0</v>
      </c>
    </row>
    <row r="155" spans="1:12" ht="36.75" customHeight="1">
      <c r="A155" s="101" t="s">
        <v>357</v>
      </c>
      <c r="B155" s="35"/>
      <c r="C155" s="171" t="s">
        <v>350</v>
      </c>
      <c r="D155" s="172"/>
      <c r="E155" s="29"/>
      <c r="F155" s="29"/>
      <c r="G155" s="29"/>
      <c r="H155" s="36"/>
      <c r="I155" s="36"/>
      <c r="J155" s="36">
        <f t="shared" si="15"/>
        <v>0</v>
      </c>
      <c r="K155" s="26">
        <f t="shared" si="14"/>
        <v>0</v>
      </c>
      <c r="L155" s="26">
        <f t="shared" si="14"/>
        <v>0</v>
      </c>
    </row>
    <row r="156" spans="1:12" ht="22.5">
      <c r="A156" s="24" t="s">
        <v>73</v>
      </c>
      <c r="B156" s="25" t="s">
        <v>74</v>
      </c>
      <c r="C156" s="168" t="s">
        <v>49</v>
      </c>
      <c r="D156" s="169"/>
      <c r="E156" s="26" t="s">
        <v>49</v>
      </c>
      <c r="F156" s="26" t="s">
        <v>49</v>
      </c>
      <c r="G156" s="26" t="s">
        <v>43</v>
      </c>
      <c r="H156" s="26" t="s">
        <v>43</v>
      </c>
      <c r="I156" s="26" t="s">
        <v>43</v>
      </c>
      <c r="J156" s="26"/>
      <c r="K156" s="26" t="s">
        <v>49</v>
      </c>
      <c r="L156" s="26" t="e">
        <f>F156-G156</f>
        <v>#VALUE!</v>
      </c>
    </row>
  </sheetData>
  <sheetProtection/>
  <mergeCells count="163">
    <mergeCell ref="C23:D23"/>
    <mergeCell ref="C27:D27"/>
    <mergeCell ref="C28:D28"/>
    <mergeCell ref="C39:D39"/>
    <mergeCell ref="C42:D42"/>
    <mergeCell ref="C43:D43"/>
    <mergeCell ref="C40:D40"/>
    <mergeCell ref="C41:D41"/>
    <mergeCell ref="C26:D26"/>
    <mergeCell ref="C29:D29"/>
    <mergeCell ref="C151:D151"/>
    <mergeCell ref="C119:D119"/>
    <mergeCell ref="C120:D120"/>
    <mergeCell ref="C117:D117"/>
    <mergeCell ref="C109:D109"/>
    <mergeCell ref="C112:D112"/>
    <mergeCell ref="C122:D122"/>
    <mergeCell ref="C124:D124"/>
    <mergeCell ref="C116:D116"/>
    <mergeCell ref="C113:D113"/>
    <mergeCell ref="C114:D114"/>
    <mergeCell ref="C133:D133"/>
    <mergeCell ref="C123:D123"/>
    <mergeCell ref="C106:D106"/>
    <mergeCell ref="C110:D110"/>
    <mergeCell ref="C115:D115"/>
    <mergeCell ref="C111:D111"/>
    <mergeCell ref="C108:D108"/>
    <mergeCell ref="C103:D103"/>
    <mergeCell ref="C70:D70"/>
    <mergeCell ref="C63:D63"/>
    <mergeCell ref="C66:D66"/>
    <mergeCell ref="C89:D89"/>
    <mergeCell ref="C74:D74"/>
    <mergeCell ref="C93:D93"/>
    <mergeCell ref="C76:D76"/>
    <mergeCell ref="C71:D71"/>
    <mergeCell ref="C85:D85"/>
    <mergeCell ref="C95:D95"/>
    <mergeCell ref="C86:D86"/>
    <mergeCell ref="C87:D87"/>
    <mergeCell ref="C102:D102"/>
    <mergeCell ref="C97:D97"/>
    <mergeCell ref="C96:D96"/>
    <mergeCell ref="C35:D35"/>
    <mergeCell ref="C58:D58"/>
    <mergeCell ref="C49:D49"/>
    <mergeCell ref="C94:D94"/>
    <mergeCell ref="C83:D83"/>
    <mergeCell ref="C44:D44"/>
    <mergeCell ref="C52:D52"/>
    <mergeCell ref="C56:D56"/>
    <mergeCell ref="C62:D62"/>
    <mergeCell ref="C92:D92"/>
    <mergeCell ref="C156:D156"/>
    <mergeCell ref="C137:D137"/>
    <mergeCell ref="C144:D144"/>
    <mergeCell ref="C139:D139"/>
    <mergeCell ref="C148:D148"/>
    <mergeCell ref="C107:D107"/>
    <mergeCell ref="C147:D147"/>
    <mergeCell ref="C135:D135"/>
    <mergeCell ref="C121:D121"/>
    <mergeCell ref="C127:D127"/>
    <mergeCell ref="A3:A7"/>
    <mergeCell ref="B3:B7"/>
    <mergeCell ref="C3:D7"/>
    <mergeCell ref="C15:D15"/>
    <mergeCell ref="C18:D18"/>
    <mergeCell ref="C16:D16"/>
    <mergeCell ref="C17:D17"/>
    <mergeCell ref="C14:D14"/>
    <mergeCell ref="C8:D8"/>
    <mergeCell ref="C10:D10"/>
    <mergeCell ref="L5:L7"/>
    <mergeCell ref="F3:F7"/>
    <mergeCell ref="I5:I7"/>
    <mergeCell ref="K3:L4"/>
    <mergeCell ref="G5:G7"/>
    <mergeCell ref="H5:H7"/>
    <mergeCell ref="J5:J7"/>
    <mergeCell ref="K5:K7"/>
    <mergeCell ref="G3:J4"/>
    <mergeCell ref="E3:E7"/>
    <mergeCell ref="C9:D9"/>
    <mergeCell ref="C22:D22"/>
    <mergeCell ref="C24:D24"/>
    <mergeCell ref="C25:D25"/>
    <mergeCell ref="C21:D21"/>
    <mergeCell ref="C19:D19"/>
    <mergeCell ref="C13:D13"/>
    <mergeCell ref="C20:D20"/>
    <mergeCell ref="C12:D12"/>
    <mergeCell ref="C34:D34"/>
    <mergeCell ref="C36:D36"/>
    <mergeCell ref="C37:D37"/>
    <mergeCell ref="C38:D38"/>
    <mergeCell ref="C46:D46"/>
    <mergeCell ref="C11:D11"/>
    <mergeCell ref="C31:D31"/>
    <mergeCell ref="C33:D33"/>
    <mergeCell ref="C32:D32"/>
    <mergeCell ref="C30:D30"/>
    <mergeCell ref="C45:D45"/>
    <mergeCell ref="C48:D48"/>
    <mergeCell ref="C68:D68"/>
    <mergeCell ref="C69:D69"/>
    <mergeCell ref="C50:D50"/>
    <mergeCell ref="C61:D61"/>
    <mergeCell ref="C51:D51"/>
    <mergeCell ref="C64:D64"/>
    <mergeCell ref="C47:D47"/>
    <mergeCell ref="C59:D59"/>
    <mergeCell ref="C67:D67"/>
    <mergeCell ref="C57:D57"/>
    <mergeCell ref="C53:D53"/>
    <mergeCell ref="C84:D84"/>
    <mergeCell ref="C78:D78"/>
    <mergeCell ref="C153:D153"/>
    <mergeCell ref="C73:D73"/>
    <mergeCell ref="C143:D143"/>
    <mergeCell ref="C79:D79"/>
    <mergeCell ref="C90:D90"/>
    <mergeCell ref="C154:D154"/>
    <mergeCell ref="C155:D155"/>
    <mergeCell ref="C118:D118"/>
    <mergeCell ref="C131:D131"/>
    <mergeCell ref="C138:D138"/>
    <mergeCell ref="C126:D126"/>
    <mergeCell ref="C134:D134"/>
    <mergeCell ref="C129:D129"/>
    <mergeCell ref="C145:D145"/>
    <mergeCell ref="C150:D150"/>
    <mergeCell ref="C72:D72"/>
    <mergeCell ref="C75:D75"/>
    <mergeCell ref="C152:D152"/>
    <mergeCell ref="C105:D105"/>
    <mergeCell ref="C77:D77"/>
    <mergeCell ref="C82:D82"/>
    <mergeCell ref="C81:D81"/>
    <mergeCell ref="C149:D149"/>
    <mergeCell ref="C98:D98"/>
    <mergeCell ref="C146:D146"/>
    <mergeCell ref="C128:D128"/>
    <mergeCell ref="C100:D100"/>
    <mergeCell ref="C136:D136"/>
    <mergeCell ref="C132:D132"/>
    <mergeCell ref="C125:D125"/>
    <mergeCell ref="C80:D80"/>
    <mergeCell ref="C104:D104"/>
    <mergeCell ref="C101:D101"/>
    <mergeCell ref="C99:D99"/>
    <mergeCell ref="C88:D88"/>
    <mergeCell ref="K1:L1"/>
    <mergeCell ref="C55:D55"/>
    <mergeCell ref="C54:D54"/>
    <mergeCell ref="C142:D142"/>
    <mergeCell ref="C140:D140"/>
    <mergeCell ref="C141:D141"/>
    <mergeCell ref="C60:D60"/>
    <mergeCell ref="C91:D91"/>
    <mergeCell ref="C65:D65"/>
    <mergeCell ref="C130:D130"/>
  </mergeCells>
  <conditionalFormatting sqref="J156:K156">
    <cfRule type="cellIs" priority="2" dxfId="2" operator="equal" stopIfTrue="1">
      <formula>0</formula>
    </cfRule>
  </conditionalFormatting>
  <printOptions/>
  <pageMargins left="0.3937007874015748" right="0.3937007874015748" top="0.3937007874015748" bottom="0.1968503937007874" header="0.5118110236220472" footer="0.5118110236220472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3"/>
  <sheetViews>
    <sheetView showGridLines="0" showZeros="0" zoomScalePageLayoutView="0" workbookViewId="0" topLeftCell="A1">
      <selection activeCell="C15" sqref="C15"/>
    </sheetView>
  </sheetViews>
  <sheetFormatPr defaultColWidth="9.00390625" defaultRowHeight="12.75"/>
  <cols>
    <col min="1" max="1" width="46.00390625" style="0" customWidth="1"/>
    <col min="2" max="2" width="5.625" style="0" customWidth="1"/>
    <col min="3" max="3" width="19.625" style="0" customWidth="1"/>
    <col min="4" max="5" width="17.125" style="0" customWidth="1"/>
    <col min="6" max="7" width="11.375" style="0" customWidth="1"/>
    <col min="8" max="9" width="16.75390625" style="0" customWidth="1"/>
  </cols>
  <sheetData>
    <row r="1" spans="1:9" ht="10.5" customHeight="1">
      <c r="A1" s="208" t="s">
        <v>19</v>
      </c>
      <c r="B1" s="208"/>
      <c r="C1" s="208"/>
      <c r="D1" s="208"/>
      <c r="E1" s="208"/>
      <c r="F1" s="208"/>
      <c r="G1" s="208"/>
      <c r="H1" s="208"/>
      <c r="I1" s="208"/>
    </row>
    <row r="2" spans="1:9" ht="12.75" customHeight="1">
      <c r="A2" s="207" t="s">
        <v>42</v>
      </c>
      <c r="B2" s="207"/>
      <c r="C2" s="207"/>
      <c r="D2" s="207"/>
      <c r="E2" s="207"/>
      <c r="F2" s="207"/>
      <c r="G2" s="207"/>
      <c r="H2" s="207"/>
      <c r="I2" s="207"/>
    </row>
    <row r="3" spans="1:9" ht="9" customHeight="1" thickBot="1">
      <c r="A3" s="11"/>
      <c r="B3" s="22"/>
      <c r="C3" s="13"/>
      <c r="D3" s="12"/>
      <c r="E3" s="12"/>
      <c r="F3" s="12"/>
      <c r="G3" s="12"/>
      <c r="H3" s="12"/>
      <c r="I3" s="10"/>
    </row>
    <row r="4" spans="1:9" ht="12.75" customHeight="1">
      <c r="A4" s="209" t="s">
        <v>4</v>
      </c>
      <c r="B4" s="196" t="s">
        <v>21</v>
      </c>
      <c r="C4" s="199" t="s">
        <v>38</v>
      </c>
      <c r="D4" s="173" t="s">
        <v>31</v>
      </c>
      <c r="E4" s="215" t="s">
        <v>5</v>
      </c>
      <c r="F4" s="216"/>
      <c r="G4" s="216"/>
      <c r="H4" s="217"/>
      <c r="I4" s="214" t="s">
        <v>24</v>
      </c>
    </row>
    <row r="5" spans="1:9" ht="12.75" customHeight="1">
      <c r="A5" s="210"/>
      <c r="B5" s="197"/>
      <c r="C5" s="201"/>
      <c r="D5" s="174"/>
      <c r="E5" s="179" t="s">
        <v>39</v>
      </c>
      <c r="F5" s="179" t="s">
        <v>22</v>
      </c>
      <c r="G5" s="179" t="s">
        <v>23</v>
      </c>
      <c r="H5" s="186" t="s">
        <v>6</v>
      </c>
      <c r="I5" s="177"/>
    </row>
    <row r="6" spans="1:9" ht="12.75" customHeight="1">
      <c r="A6" s="210"/>
      <c r="B6" s="197"/>
      <c r="C6" s="201"/>
      <c r="D6" s="174"/>
      <c r="E6" s="174"/>
      <c r="F6" s="180"/>
      <c r="G6" s="180"/>
      <c r="H6" s="187"/>
      <c r="I6" s="177"/>
    </row>
    <row r="7" spans="1:9" ht="12.75" customHeight="1">
      <c r="A7" s="210"/>
      <c r="B7" s="197"/>
      <c r="C7" s="201"/>
      <c r="D7" s="174"/>
      <c r="E7" s="174"/>
      <c r="F7" s="180"/>
      <c r="G7" s="180"/>
      <c r="H7" s="187"/>
      <c r="I7" s="177"/>
    </row>
    <row r="8" spans="1:9" ht="12.75" customHeight="1">
      <c r="A8" s="210"/>
      <c r="B8" s="197"/>
      <c r="C8" s="201"/>
      <c r="D8" s="174"/>
      <c r="E8" s="174"/>
      <c r="F8" s="180"/>
      <c r="G8" s="180"/>
      <c r="H8" s="187"/>
      <c r="I8" s="177"/>
    </row>
    <row r="9" spans="1:9" ht="12.75" customHeight="1">
      <c r="A9" s="210"/>
      <c r="B9" s="197"/>
      <c r="C9" s="201"/>
      <c r="D9" s="174"/>
      <c r="E9" s="174"/>
      <c r="F9" s="180"/>
      <c r="G9" s="180"/>
      <c r="H9" s="187"/>
      <c r="I9" s="177"/>
    </row>
    <row r="10" spans="1:9" ht="12.75" customHeight="1">
      <c r="A10" s="211"/>
      <c r="B10" s="198"/>
      <c r="C10" s="203"/>
      <c r="D10" s="175"/>
      <c r="E10" s="175"/>
      <c r="F10" s="181"/>
      <c r="G10" s="181"/>
      <c r="H10" s="188"/>
      <c r="I10" s="178"/>
    </row>
    <row r="11" spans="1:9" ht="13.5" customHeight="1" thickBot="1">
      <c r="A11" s="16">
        <v>1</v>
      </c>
      <c r="B11" s="17">
        <v>2</v>
      </c>
      <c r="C11" s="30">
        <v>3</v>
      </c>
      <c r="D11" s="18" t="s">
        <v>1</v>
      </c>
      <c r="E11" s="19" t="s">
        <v>2</v>
      </c>
      <c r="F11" s="18" t="s">
        <v>7</v>
      </c>
      <c r="G11" s="18" t="s">
        <v>8</v>
      </c>
      <c r="H11" s="18" t="s">
        <v>9</v>
      </c>
      <c r="I11" s="20" t="s">
        <v>10</v>
      </c>
    </row>
    <row r="12" spans="1:9" ht="22.5">
      <c r="A12" s="31" t="s">
        <v>75</v>
      </c>
      <c r="B12" s="32" t="s">
        <v>48</v>
      </c>
      <c r="C12" s="32" t="s">
        <v>49</v>
      </c>
      <c r="D12" s="33">
        <f>D18</f>
        <v>8277072.180000007</v>
      </c>
      <c r="E12" s="33">
        <f>H12</f>
        <v>479317.72000000067</v>
      </c>
      <c r="F12" s="33" t="s">
        <v>43</v>
      </c>
      <c r="G12" s="33" t="s">
        <v>43</v>
      </c>
      <c r="H12" s="33">
        <f>H18</f>
        <v>479317.72000000067</v>
      </c>
      <c r="I12" s="33" t="s">
        <v>43</v>
      </c>
    </row>
    <row r="13" spans="1:9" ht="12.75">
      <c r="A13" s="34" t="s">
        <v>76</v>
      </c>
      <c r="B13" s="35"/>
      <c r="C13" s="35"/>
      <c r="D13" s="36"/>
      <c r="E13" s="36"/>
      <c r="F13" s="36"/>
      <c r="G13" s="36"/>
      <c r="H13" s="36"/>
      <c r="I13" s="36"/>
    </row>
    <row r="14" spans="1:9" ht="12.75">
      <c r="A14" s="31" t="s">
        <v>77</v>
      </c>
      <c r="B14" s="32" t="s">
        <v>78</v>
      </c>
      <c r="C14" s="32" t="s">
        <v>49</v>
      </c>
      <c r="D14" s="33" t="s">
        <v>43</v>
      </c>
      <c r="E14" s="33" t="s">
        <v>43</v>
      </c>
      <c r="F14" s="33" t="s">
        <v>43</v>
      </c>
      <c r="G14" s="33" t="s">
        <v>43</v>
      </c>
      <c r="H14" s="33" t="str">
        <f>IF(IF(OR(E14="-",E14="x"),0,E14)+IF(OR(F14="-",F14="x"),0,F14)+IF(OR(G14="-",G14="x"),0,G14)=0,"-",IF(OR(E14="-",E14="x"),0,E14)+IF(OR(F14="-",F14="x"),0,F14)+IF(OR(G14="-",G14="x"),0,G14))</f>
        <v>-</v>
      </c>
      <c r="I14" s="33" t="s">
        <v>43</v>
      </c>
    </row>
    <row r="15" spans="1:9" ht="12.75">
      <c r="A15" s="34" t="s">
        <v>79</v>
      </c>
      <c r="B15" s="35"/>
      <c r="C15" s="35"/>
      <c r="D15" s="36"/>
      <c r="E15" s="36"/>
      <c r="F15" s="36"/>
      <c r="G15" s="36"/>
      <c r="H15" s="36"/>
      <c r="I15" s="36"/>
    </row>
    <row r="16" spans="1:9" ht="12.75">
      <c r="A16" s="31" t="s">
        <v>80</v>
      </c>
      <c r="B16" s="32" t="s">
        <v>81</v>
      </c>
      <c r="C16" s="32" t="s">
        <v>49</v>
      </c>
      <c r="D16" s="33" t="s">
        <v>43</v>
      </c>
      <c r="E16" s="33" t="s">
        <v>43</v>
      </c>
      <c r="F16" s="33" t="s">
        <v>43</v>
      </c>
      <c r="G16" s="33" t="s">
        <v>43</v>
      </c>
      <c r="H16" s="33" t="str">
        <f>IF(IF(OR(E16="-",E16="x"),0,E16)+IF(OR(F16="-",F16="x"),0,F16)+IF(OR(G16="-",G16="x"),0,G16)=0,"-",IF(OR(E16="-",E16="x"),0,E16)+IF(OR(F16="-",F16="x"),0,F16)+IF(OR(G16="-",G16="x"),0,G16))</f>
        <v>-</v>
      </c>
      <c r="I16" s="33" t="s">
        <v>43</v>
      </c>
    </row>
    <row r="17" spans="1:9" ht="12.75">
      <c r="A17" s="34" t="s">
        <v>79</v>
      </c>
      <c r="B17" s="35"/>
      <c r="C17" s="35"/>
      <c r="D17" s="36"/>
      <c r="E17" s="36"/>
      <c r="F17" s="36"/>
      <c r="G17" s="36"/>
      <c r="H17" s="36"/>
      <c r="I17" s="36"/>
    </row>
    <row r="18" spans="1:9" ht="12.75">
      <c r="A18" s="31" t="s">
        <v>82</v>
      </c>
      <c r="B18" s="32" t="s">
        <v>83</v>
      </c>
      <c r="C18" s="32" t="s">
        <v>84</v>
      </c>
      <c r="D18" s="33">
        <f>D19+D20</f>
        <v>8277072.180000007</v>
      </c>
      <c r="E18" s="33" t="s">
        <v>49</v>
      </c>
      <c r="F18" s="33" t="s">
        <v>43</v>
      </c>
      <c r="G18" s="33" t="s">
        <v>43</v>
      </c>
      <c r="H18" s="33">
        <f>H19+H20</f>
        <v>479317.72000000067</v>
      </c>
      <c r="I18" s="33" t="s">
        <v>43</v>
      </c>
    </row>
    <row r="19" spans="1:9" ht="12.75">
      <c r="A19" s="31" t="s">
        <v>85</v>
      </c>
      <c r="B19" s="32" t="s">
        <v>86</v>
      </c>
      <c r="C19" s="32" t="s">
        <v>84</v>
      </c>
      <c r="D19" s="33">
        <v>-178560947.35</v>
      </c>
      <c r="E19" s="33" t="s">
        <v>49</v>
      </c>
      <c r="F19" s="33" t="s">
        <v>43</v>
      </c>
      <c r="G19" s="33" t="s">
        <v>43</v>
      </c>
      <c r="H19" s="26">
        <v>-11958599.94</v>
      </c>
      <c r="I19" s="33" t="s">
        <v>49</v>
      </c>
    </row>
    <row r="20" spans="1:9" ht="12.75">
      <c r="A20" s="31" t="s">
        <v>87</v>
      </c>
      <c r="B20" s="32" t="s">
        <v>88</v>
      </c>
      <c r="C20" s="32" t="s">
        <v>84</v>
      </c>
      <c r="D20" s="33">
        <v>186838019.53</v>
      </c>
      <c r="E20" s="33" t="s">
        <v>49</v>
      </c>
      <c r="F20" s="33" t="s">
        <v>43</v>
      </c>
      <c r="G20" s="33" t="s">
        <v>43</v>
      </c>
      <c r="H20" s="33">
        <v>12437917.66</v>
      </c>
      <c r="I20" s="33" t="s">
        <v>49</v>
      </c>
    </row>
    <row r="21" spans="1:9" ht="12.75">
      <c r="A21" s="31" t="s">
        <v>89</v>
      </c>
      <c r="B21" s="32" t="s">
        <v>90</v>
      </c>
      <c r="C21" s="32" t="s">
        <v>49</v>
      </c>
      <c r="D21" s="33" t="s">
        <v>49</v>
      </c>
      <c r="E21" s="33" t="s">
        <v>43</v>
      </c>
      <c r="F21" s="33" t="s">
        <v>43</v>
      </c>
      <c r="G21" s="33" t="s">
        <v>43</v>
      </c>
      <c r="H21" s="33"/>
      <c r="I21" s="33" t="s">
        <v>49</v>
      </c>
    </row>
    <row r="22" spans="1:9" ht="22.5">
      <c r="A22" s="34" t="s">
        <v>91</v>
      </c>
      <c r="B22" s="35" t="s">
        <v>92</v>
      </c>
      <c r="C22" s="35" t="s">
        <v>49</v>
      </c>
      <c r="D22" s="36" t="s">
        <v>49</v>
      </c>
      <c r="E22" s="36" t="s">
        <v>43</v>
      </c>
      <c r="F22" s="36" t="s">
        <v>43</v>
      </c>
      <c r="G22" s="36" t="s">
        <v>49</v>
      </c>
      <c r="H22" s="36" t="str">
        <f aca="true" t="shared" si="0" ref="H22:H27">IF(IF(OR(E22="-",E22="x"),0,E22)+IF(OR(F22="-",F22="x"),0,F22)+IF(OR(G22="-",G22="x"),0,G22)=0,"-",IF(OR(E22="-",E22="x"),0,E22)+IF(OR(F22="-",F22="x"),0,F22)+IF(OR(G22="-",G22="x"),0,G22))</f>
        <v>-</v>
      </c>
      <c r="I22" s="36" t="s">
        <v>49</v>
      </c>
    </row>
    <row r="23" spans="1:9" ht="33.75">
      <c r="A23" s="34" t="s">
        <v>93</v>
      </c>
      <c r="B23" s="35" t="s">
        <v>94</v>
      </c>
      <c r="C23" s="35" t="s">
        <v>49</v>
      </c>
      <c r="D23" s="36" t="s">
        <v>49</v>
      </c>
      <c r="E23" s="36" t="s">
        <v>43</v>
      </c>
      <c r="F23" s="36" t="s">
        <v>49</v>
      </c>
      <c r="G23" s="36" t="s">
        <v>49</v>
      </c>
      <c r="H23" s="36" t="str">
        <f t="shared" si="0"/>
        <v>-</v>
      </c>
      <c r="I23" s="36" t="s">
        <v>49</v>
      </c>
    </row>
    <row r="24" spans="1:9" ht="22.5">
      <c r="A24" s="34" t="s">
        <v>95</v>
      </c>
      <c r="B24" s="35" t="s">
        <v>96</v>
      </c>
      <c r="C24" s="35" t="s">
        <v>49</v>
      </c>
      <c r="D24" s="36" t="s">
        <v>49</v>
      </c>
      <c r="E24" s="36" t="s">
        <v>43</v>
      </c>
      <c r="F24" s="36" t="s">
        <v>43</v>
      </c>
      <c r="G24" s="36" t="s">
        <v>49</v>
      </c>
      <c r="H24" s="36" t="str">
        <f t="shared" si="0"/>
        <v>-</v>
      </c>
      <c r="I24" s="36" t="s">
        <v>49</v>
      </c>
    </row>
    <row r="25" spans="1:9" ht="22.5">
      <c r="A25" s="34" t="s">
        <v>97</v>
      </c>
      <c r="B25" s="35" t="s">
        <v>98</v>
      </c>
      <c r="C25" s="35" t="s">
        <v>49</v>
      </c>
      <c r="D25" s="36" t="s">
        <v>49</v>
      </c>
      <c r="E25" s="36" t="s">
        <v>49</v>
      </c>
      <c r="F25" s="36" t="s">
        <v>43</v>
      </c>
      <c r="G25" s="36" t="s">
        <v>43</v>
      </c>
      <c r="H25" s="36" t="str">
        <f t="shared" si="0"/>
        <v>-</v>
      </c>
      <c r="I25" s="36" t="s">
        <v>49</v>
      </c>
    </row>
    <row r="26" spans="1:9" ht="22.5">
      <c r="A26" s="34" t="s">
        <v>99</v>
      </c>
      <c r="B26" s="35" t="s">
        <v>100</v>
      </c>
      <c r="C26" s="35" t="s">
        <v>49</v>
      </c>
      <c r="D26" s="36" t="s">
        <v>49</v>
      </c>
      <c r="E26" s="36" t="s">
        <v>49</v>
      </c>
      <c r="F26" s="36" t="s">
        <v>43</v>
      </c>
      <c r="G26" s="36" t="s">
        <v>43</v>
      </c>
      <c r="H26" s="36" t="str">
        <f t="shared" si="0"/>
        <v>-</v>
      </c>
      <c r="I26" s="36" t="s">
        <v>49</v>
      </c>
    </row>
    <row r="27" spans="1:9" ht="12.75">
      <c r="A27" s="34" t="s">
        <v>101</v>
      </c>
      <c r="B27" s="35" t="s">
        <v>102</v>
      </c>
      <c r="C27" s="35" t="s">
        <v>49</v>
      </c>
      <c r="D27" s="36" t="s">
        <v>49</v>
      </c>
      <c r="E27" s="36" t="s">
        <v>49</v>
      </c>
      <c r="F27" s="36" t="s">
        <v>43</v>
      </c>
      <c r="G27" s="36" t="s">
        <v>43</v>
      </c>
      <c r="H27" s="36" t="str">
        <f t="shared" si="0"/>
        <v>-</v>
      </c>
      <c r="I27" s="36" t="s">
        <v>49</v>
      </c>
    </row>
    <row r="28" spans="1:9" ht="12.75" customHeight="1">
      <c r="A28" s="37"/>
      <c r="B28" s="38"/>
      <c r="C28" s="38"/>
      <c r="D28" s="39"/>
      <c r="E28" s="39"/>
      <c r="F28" s="39"/>
      <c r="G28" s="39"/>
      <c r="H28" s="39"/>
      <c r="I28" s="39"/>
    </row>
    <row r="29" spans="1:8" ht="12.75" customHeight="1">
      <c r="A29" s="2"/>
      <c r="B29" s="15"/>
      <c r="C29" s="2"/>
      <c r="D29" s="1"/>
      <c r="E29" s="1"/>
      <c r="F29" s="1"/>
      <c r="G29" s="1"/>
      <c r="H29" s="1"/>
    </row>
    <row r="30" spans="1:9" ht="32.25" customHeight="1">
      <c r="A30" s="6"/>
      <c r="B30" s="14"/>
      <c r="C30" s="7"/>
      <c r="D30" s="212"/>
      <c r="E30" s="212"/>
      <c r="F30" s="212"/>
      <c r="G30" s="212"/>
      <c r="H30" s="212"/>
      <c r="I30" s="212"/>
    </row>
    <row r="31" spans="1:9" ht="12.75" customHeight="1">
      <c r="A31" s="6"/>
      <c r="B31" s="15"/>
      <c r="C31" s="2"/>
      <c r="D31" s="4"/>
      <c r="E31" s="4"/>
      <c r="F31" s="4"/>
      <c r="G31" s="12"/>
      <c r="H31" s="212"/>
      <c r="I31" s="212"/>
    </row>
    <row r="32" spans="1:9" ht="9.75" customHeight="1">
      <c r="A32" s="2"/>
      <c r="B32" s="15"/>
      <c r="C32" s="2"/>
      <c r="D32" s="3"/>
      <c r="E32" s="3"/>
      <c r="F32" s="23"/>
      <c r="G32" s="12"/>
      <c r="H32" s="213"/>
      <c r="I32" s="213"/>
    </row>
    <row r="33" spans="1:9" ht="9.75" customHeight="1">
      <c r="A33" s="7"/>
      <c r="B33" s="3"/>
      <c r="C33" s="3"/>
      <c r="D33" s="8"/>
      <c r="E33" s="8"/>
      <c r="F33" s="8"/>
      <c r="G33" s="8"/>
      <c r="H33" s="8"/>
      <c r="I33" s="8"/>
    </row>
  </sheetData>
  <sheetProtection/>
  <mergeCells count="15">
    <mergeCell ref="D30:I30"/>
    <mergeCell ref="H31:I31"/>
    <mergeCell ref="H32:I32"/>
    <mergeCell ref="I4:I10"/>
    <mergeCell ref="E4:H4"/>
    <mergeCell ref="E5:E10"/>
    <mergeCell ref="F5:F10"/>
    <mergeCell ref="G5:G10"/>
    <mergeCell ref="H5:H10"/>
    <mergeCell ref="A2:I2"/>
    <mergeCell ref="A1:I1"/>
    <mergeCell ref="A4:A10"/>
    <mergeCell ref="B4:B10"/>
    <mergeCell ref="D4:D10"/>
    <mergeCell ref="C4:C10"/>
  </mergeCells>
  <conditionalFormatting sqref="H12:I28">
    <cfRule type="cellIs" priority="1" dxfId="2" operator="equal" stopIfTrue="1">
      <formula>0</formula>
    </cfRule>
  </conditionalFormatting>
  <printOptions/>
  <pageMargins left="0.3937007874015748" right="0.3937007874015748" top="0.5905511811023623" bottom="0.1968503937007874" header="0.5118110236220472" footer="0.511811023622047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Любовь Николаевна</cp:lastModifiedBy>
  <cp:lastPrinted>2022-05-19T05:44:31Z</cp:lastPrinted>
  <dcterms:created xsi:type="dcterms:W3CDTF">1999-06-18T11:49:53Z</dcterms:created>
  <dcterms:modified xsi:type="dcterms:W3CDTF">2022-05-19T05:47:13Z</dcterms:modified>
  <cp:category/>
  <cp:version/>
  <cp:contentType/>
  <cp:contentStatus/>
</cp:coreProperties>
</file>